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280" windowHeight="6876" firstSheet="2" activeTab="2"/>
  </bookViews>
  <sheets>
    <sheet name="EJ_2000" sheetId="1" r:id="rId1"/>
    <sheet name="Comparison_1990-2000" sheetId="2" r:id="rId2"/>
    <sheet name="Table 1 and 2" sheetId="3" r:id="rId3"/>
  </sheets>
  <definedNames/>
  <calcPr fullCalcOnLoad="1"/>
</workbook>
</file>

<file path=xl/sharedStrings.xml><?xml version="1.0" encoding="utf-8"?>
<sst xmlns="http://schemas.openxmlformats.org/spreadsheetml/2006/main" count="193" uniqueCount="61">
  <si>
    <t>Boston</t>
  </si>
  <si>
    <t>Chelsea</t>
  </si>
  <si>
    <t>Revere</t>
  </si>
  <si>
    <t>Wintrop</t>
  </si>
  <si>
    <t>Everett</t>
  </si>
  <si>
    <t>Total</t>
  </si>
  <si>
    <t>Suffolk County</t>
  </si>
  <si>
    <t>Jurisdiction</t>
  </si>
  <si>
    <t>Massachusetts</t>
  </si>
  <si>
    <t>Persons</t>
  </si>
  <si>
    <t>Pct.</t>
  </si>
  <si>
    <t>Total Population</t>
  </si>
  <si>
    <t>Hispanic/Latino</t>
  </si>
  <si>
    <r>
      <t xml:space="preserve">East Boston </t>
    </r>
    <r>
      <rPr>
        <vertAlign val="superscript"/>
        <sz val="10"/>
        <rFont val="Arial"/>
        <family val="2"/>
      </rPr>
      <t>3</t>
    </r>
  </si>
  <si>
    <r>
      <t>South Boston</t>
    </r>
    <r>
      <rPr>
        <vertAlign val="superscript"/>
        <sz val="10"/>
        <rFont val="Arial"/>
        <family val="2"/>
      </rPr>
      <t>3</t>
    </r>
  </si>
  <si>
    <r>
      <t>White</t>
    </r>
    <r>
      <rPr>
        <vertAlign val="superscript"/>
        <sz val="10"/>
        <rFont val="Arial"/>
        <family val="2"/>
      </rPr>
      <t>1</t>
    </r>
  </si>
  <si>
    <r>
      <t>Non-White</t>
    </r>
    <r>
      <rPr>
        <vertAlign val="superscript"/>
        <sz val="10"/>
        <rFont val="Arial"/>
        <family val="2"/>
      </rPr>
      <t>2</t>
    </r>
    <r>
      <rPr>
        <sz val="12"/>
        <rFont val="Arial"/>
        <family val="2"/>
      </rPr>
      <t xml:space="preserve"> and Hispanic</t>
    </r>
  </si>
  <si>
    <t>1     Not of Hispanic origin</t>
  </si>
  <si>
    <t>2     Includes all persons who indicated their race as African American, American Indian, Asian or Pacific Islander and Other Race, not of Hispanic origin.</t>
  </si>
  <si>
    <t>3     Neighborhoods within the City of Boston as defined by Boston Redevelopment Authority.  They are provided for informational purposes.  Population included within the City of Boston.</t>
  </si>
  <si>
    <t>1     Includes all persons who indicated their race as White, not of Hispanic origin.</t>
  </si>
  <si>
    <t>Source: 1990 and 2000 U.S. Census Data</t>
  </si>
  <si>
    <t>Population</t>
  </si>
  <si>
    <t>Winthrop</t>
  </si>
  <si>
    <t>% Change</t>
  </si>
  <si>
    <t>TABLE 1</t>
  </si>
  <si>
    <t>TABLE 2</t>
  </si>
  <si>
    <t>Minority Population of Political Jurisdiction Affected by the 65 dB                                              DNL Noise Contour</t>
  </si>
  <si>
    <t>Minority Population of Political Jurisdiction Affected by the 60 dB                                                    DNL Noise Contour</t>
  </si>
  <si>
    <t>Minority Population of Political Jurisdictions Affected by the 65 dB DNL Noise Contour                  (Census 1990-2000)</t>
  </si>
  <si>
    <t>Minority Population of Political Jurisdictions Affected by the 60 dB DNL Noise Contour                     (Census 1990-2000)</t>
  </si>
  <si>
    <t>Norfolk County</t>
  </si>
  <si>
    <t>Quincy city</t>
  </si>
  <si>
    <t>White</t>
  </si>
  <si>
    <t>Non-White  and Hispanic</t>
  </si>
  <si>
    <t>Minority</t>
  </si>
  <si>
    <r>
      <t>Minority</t>
    </r>
    <r>
      <rPr>
        <vertAlign val="superscript"/>
        <sz val="10"/>
        <rFont val="Arial"/>
        <family val="2"/>
      </rPr>
      <t>2</t>
    </r>
  </si>
  <si>
    <t>Minority Ethnicity Groups</t>
  </si>
  <si>
    <t>2     Includes all persons who indicated their race as African American, American Indian, Asian or Pacific Islander and Other Race, not of Hispanic origin, as well as Hispanic/Latino persons.</t>
  </si>
  <si>
    <t>3     Includes all persons who indicated their race as Black/African American, not of Hispanic origin.</t>
  </si>
  <si>
    <t>4     Includes all persons who indicated their race as Asian or Pacific Islander, not of Hispanic origin.</t>
  </si>
  <si>
    <t>5     Includes all persons who indicated their race as Native American Indian, not of Hispanic origin.</t>
  </si>
  <si>
    <t>6     Includes all persons who indicated their race as Other Single Race, not of Hispanic origin.</t>
  </si>
  <si>
    <t>7     Includes all persons who indicated to having two or more races, not of Hispanic origin.</t>
  </si>
  <si>
    <r>
      <t>East Boston</t>
    </r>
    <r>
      <rPr>
        <vertAlign val="superscript"/>
        <sz val="10"/>
        <rFont val="Arial"/>
        <family val="2"/>
      </rPr>
      <t>8</t>
    </r>
  </si>
  <si>
    <r>
      <t>South Boston</t>
    </r>
    <r>
      <rPr>
        <vertAlign val="superscript"/>
        <sz val="10"/>
        <rFont val="Arial"/>
        <family val="2"/>
      </rPr>
      <t>8</t>
    </r>
  </si>
  <si>
    <t>8    Neighborhoods within the City of Boston as defined by the Boston Redevelopment Authority (BRA).  They are provided for informational purposes. Population included within the City of Boston.</t>
  </si>
  <si>
    <t>Quincy City</t>
  </si>
  <si>
    <t>Ethnicity of Political Jurisdictions Adjacent to Logan International Airport</t>
  </si>
  <si>
    <t>% change</t>
  </si>
  <si>
    <t>-</t>
  </si>
  <si>
    <t>Table 3</t>
  </si>
  <si>
    <t>Source: U.S. Census 1990 and 2000</t>
  </si>
  <si>
    <r>
      <t>Black/African American</t>
    </r>
    <r>
      <rPr>
        <vertAlign val="superscript"/>
        <sz val="10"/>
        <rFont val="Arial"/>
        <family val="2"/>
      </rPr>
      <t>3</t>
    </r>
  </si>
  <si>
    <r>
      <t>Asian/Pacific Islander</t>
    </r>
    <r>
      <rPr>
        <vertAlign val="superscript"/>
        <sz val="10"/>
        <rFont val="Arial"/>
        <family val="2"/>
      </rPr>
      <t>4</t>
    </r>
  </si>
  <si>
    <r>
      <t>Native American</t>
    </r>
    <r>
      <rPr>
        <vertAlign val="superscript"/>
        <sz val="10"/>
        <rFont val="Arial"/>
        <family val="2"/>
      </rPr>
      <t>5</t>
    </r>
  </si>
  <si>
    <r>
      <t>Other Single Race</t>
    </r>
    <r>
      <rPr>
        <vertAlign val="superscript"/>
        <sz val="10"/>
        <rFont val="Arial"/>
        <family val="2"/>
      </rPr>
      <t>6</t>
    </r>
  </si>
  <si>
    <r>
      <t>Multi-Racial</t>
    </r>
    <r>
      <rPr>
        <vertAlign val="superscript"/>
        <sz val="10"/>
        <rFont val="Arial"/>
        <family val="2"/>
      </rPr>
      <t>7</t>
    </r>
  </si>
  <si>
    <t>Table 1</t>
  </si>
  <si>
    <t>Table 2</t>
  </si>
  <si>
    <t>Note: Minority is comparable between decades but ethnic groups are not.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</si>
</sst>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</numFmts>
  <fonts count="7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6" fontId="0" fillId="0" borderId="0" xfId="19" applyNumberFormat="1" applyFont="1" applyAlignment="1">
      <alignment/>
    </xf>
    <xf numFmtId="9" fontId="0" fillId="0" borderId="0" xfId="19" applyFont="1" applyAlignment="1">
      <alignment/>
    </xf>
    <xf numFmtId="43" fontId="0" fillId="0" borderId="0" xfId="15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0" fillId="0" borderId="1" xfId="15" applyNumberFormat="1" applyBorder="1" applyAlignment="1">
      <alignment/>
    </xf>
    <xf numFmtId="166" fontId="0" fillId="0" borderId="1" xfId="19" applyNumberFormat="1" applyBorder="1" applyAlignment="1">
      <alignment/>
    </xf>
    <xf numFmtId="9" fontId="0" fillId="0" borderId="1" xfId="19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166" fontId="0" fillId="0" borderId="2" xfId="19" applyNumberFormat="1" applyBorder="1" applyAlignment="1">
      <alignment/>
    </xf>
    <xf numFmtId="0" fontId="0" fillId="0" borderId="3" xfId="0" applyBorder="1" applyAlignment="1">
      <alignment horizontal="right"/>
    </xf>
    <xf numFmtId="0" fontId="1" fillId="0" borderId="4" xfId="0" applyFont="1" applyBorder="1" applyAlignment="1">
      <alignment/>
    </xf>
    <xf numFmtId="165" fontId="0" fillId="0" borderId="5" xfId="15" applyNumberFormat="1" applyBorder="1" applyAlignment="1">
      <alignment/>
    </xf>
    <xf numFmtId="9" fontId="0" fillId="0" borderId="5" xfId="19" applyBorder="1" applyAlignment="1">
      <alignment/>
    </xf>
    <xf numFmtId="9" fontId="0" fillId="0" borderId="6" xfId="19" applyBorder="1" applyAlignment="1">
      <alignment/>
    </xf>
    <xf numFmtId="9" fontId="0" fillId="0" borderId="2" xfId="19" applyBorder="1" applyAlignment="1">
      <alignment/>
    </xf>
    <xf numFmtId="0" fontId="4" fillId="0" borderId="0" xfId="0" applyFont="1" applyAlignment="1">
      <alignment/>
    </xf>
    <xf numFmtId="165" fontId="0" fillId="0" borderId="1" xfId="15" applyNumberFormat="1" applyFont="1" applyBorder="1" applyAlignment="1">
      <alignment/>
    </xf>
    <xf numFmtId="9" fontId="0" fillId="0" borderId="1" xfId="19" applyFont="1" applyBorder="1" applyAlignment="1">
      <alignment/>
    </xf>
    <xf numFmtId="9" fontId="0" fillId="0" borderId="2" xfId="19" applyFont="1" applyBorder="1" applyAlignment="1">
      <alignment/>
    </xf>
    <xf numFmtId="165" fontId="0" fillId="0" borderId="5" xfId="15" applyNumberFormat="1" applyFont="1" applyBorder="1" applyAlignment="1">
      <alignment/>
    </xf>
    <xf numFmtId="9" fontId="0" fillId="0" borderId="5" xfId="19" applyFont="1" applyBorder="1" applyAlignment="1">
      <alignment/>
    </xf>
    <xf numFmtId="9" fontId="0" fillId="0" borderId="6" xfId="19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166" fontId="0" fillId="0" borderId="5" xfId="19" applyNumberFormat="1" applyBorder="1" applyAlignment="1">
      <alignment/>
    </xf>
    <xf numFmtId="166" fontId="0" fillId="0" borderId="6" xfId="19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0" fillId="0" borderId="8" xfId="15" applyNumberFormat="1" applyBorder="1" applyAlignment="1">
      <alignment/>
    </xf>
    <xf numFmtId="165" fontId="0" fillId="0" borderId="10" xfId="15" applyNumberForma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9" fontId="0" fillId="0" borderId="12" xfId="0" applyNumberFormat="1" applyFont="1" applyBorder="1" applyAlignment="1">
      <alignment/>
    </xf>
    <xf numFmtId="9" fontId="0" fillId="0" borderId="12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7" fontId="0" fillId="0" borderId="9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165" fontId="0" fillId="0" borderId="1" xfId="19" applyNumberFormat="1" applyFont="1" applyBorder="1" applyAlignment="1">
      <alignment/>
    </xf>
    <xf numFmtId="165" fontId="0" fillId="0" borderId="5" xfId="19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NumberForma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65" fontId="0" fillId="0" borderId="1" xfId="15" applyNumberFormat="1" applyFont="1" applyFill="1" applyBorder="1" applyAlignment="1">
      <alignment/>
    </xf>
    <xf numFmtId="9" fontId="0" fillId="0" borderId="1" xfId="19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/>
    </xf>
    <xf numFmtId="165" fontId="0" fillId="0" borderId="5" xfId="15" applyNumberFormat="1" applyFont="1" applyBorder="1" applyAlignment="1" applyProtection="1">
      <alignment/>
      <protection/>
    </xf>
    <xf numFmtId="165" fontId="0" fillId="0" borderId="5" xfId="15" applyNumberFormat="1" applyFont="1" applyFill="1" applyBorder="1" applyAlignment="1">
      <alignment/>
    </xf>
    <xf numFmtId="9" fontId="0" fillId="0" borderId="5" xfId="19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30" xfId="0" applyNumberFormat="1" applyBorder="1" applyAlignment="1">
      <alignment horizontal="center" vertical="top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6" fillId="0" borderId="0" xfId="0" applyFont="1" applyAlignment="1">
      <alignment/>
    </xf>
    <xf numFmtId="165" fontId="6" fillId="0" borderId="0" xfId="15" applyNumberFormat="1" applyFont="1" applyAlignment="1">
      <alignment/>
    </xf>
    <xf numFmtId="9" fontId="6" fillId="0" borderId="0" xfId="19" applyFont="1" applyAlignment="1">
      <alignment/>
    </xf>
    <xf numFmtId="10" fontId="6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2">
      <selection activeCell="A3" sqref="A3:I3"/>
    </sheetView>
  </sheetViews>
  <sheetFormatPr defaultColWidth="9.140625" defaultRowHeight="12.75"/>
  <cols>
    <col min="1" max="1" width="17.57421875" style="0" customWidth="1"/>
    <col min="2" max="2" width="14.57421875" style="0" customWidth="1"/>
    <col min="3" max="3" width="11.7109375" style="0" customWidth="1"/>
    <col min="4" max="4" width="14.7109375" style="0" customWidth="1"/>
    <col min="5" max="5" width="11.7109375" style="0" customWidth="1"/>
    <col min="6" max="6" width="14.7109375" style="0" customWidth="1"/>
    <col min="7" max="7" width="11.7109375" style="0" customWidth="1"/>
    <col min="8" max="8" width="14.7109375" style="0" customWidth="1"/>
    <col min="9" max="9" width="11.7109375" style="0" customWidth="1"/>
  </cols>
  <sheetData>
    <row r="1" spans="1:9" ht="18.75" customHeight="1">
      <c r="A1" s="75" t="s">
        <v>26</v>
      </c>
      <c r="B1" s="75"/>
      <c r="C1" s="75"/>
      <c r="D1" s="75"/>
      <c r="E1" s="75"/>
      <c r="F1" s="75"/>
      <c r="G1" s="75"/>
      <c r="H1" s="75"/>
      <c r="I1" s="75"/>
    </row>
    <row r="2" ht="13.5" thickBot="1"/>
    <row r="3" spans="1:9" ht="44.25" customHeight="1">
      <c r="A3" s="64" t="s">
        <v>27</v>
      </c>
      <c r="B3" s="65"/>
      <c r="C3" s="65"/>
      <c r="D3" s="65"/>
      <c r="E3" s="65"/>
      <c r="F3" s="65"/>
      <c r="G3" s="65"/>
      <c r="H3" s="65"/>
      <c r="I3" s="66"/>
    </row>
    <row r="4" spans="1:9" s="1" customFormat="1" ht="17.25" customHeight="1">
      <c r="A4" s="52"/>
      <c r="B4" s="72">
        <v>1990</v>
      </c>
      <c r="C4" s="72"/>
      <c r="D4" s="72"/>
      <c r="E4" s="73"/>
      <c r="F4" s="72">
        <v>2000</v>
      </c>
      <c r="G4" s="72"/>
      <c r="H4" s="72"/>
      <c r="I4" s="74"/>
    </row>
    <row r="5" spans="1:9" ht="15" customHeight="1">
      <c r="A5" s="67" t="s">
        <v>7</v>
      </c>
      <c r="B5" s="69" t="s">
        <v>15</v>
      </c>
      <c r="C5" s="69"/>
      <c r="D5" s="69" t="s">
        <v>16</v>
      </c>
      <c r="E5" s="70"/>
      <c r="F5" s="69" t="s">
        <v>15</v>
      </c>
      <c r="G5" s="69"/>
      <c r="H5" s="69" t="s">
        <v>16</v>
      </c>
      <c r="I5" s="71"/>
    </row>
    <row r="6" spans="1:9" ht="15">
      <c r="A6" s="67"/>
      <c r="B6" s="10" t="s">
        <v>9</v>
      </c>
      <c r="C6" s="10" t="s">
        <v>10</v>
      </c>
      <c r="D6" s="10" t="s">
        <v>9</v>
      </c>
      <c r="E6" s="41" t="s">
        <v>10</v>
      </c>
      <c r="F6" s="10" t="s">
        <v>9</v>
      </c>
      <c r="G6" s="10" t="s">
        <v>10</v>
      </c>
      <c r="H6" s="10" t="s">
        <v>9</v>
      </c>
      <c r="I6" s="14" t="s">
        <v>10</v>
      </c>
    </row>
    <row r="7" spans="1:9" ht="15">
      <c r="A7" s="15" t="s">
        <v>0</v>
      </c>
      <c r="B7" s="42">
        <v>339458</v>
      </c>
      <c r="C7" s="43">
        <v>0.59</v>
      </c>
      <c r="D7" s="42">
        <v>234825</v>
      </c>
      <c r="E7" s="49">
        <v>0.41</v>
      </c>
      <c r="F7" s="11">
        <v>291561</v>
      </c>
      <c r="G7" s="12">
        <v>0.495</v>
      </c>
      <c r="H7" s="11">
        <v>297580</v>
      </c>
      <c r="I7" s="16">
        <v>0.505</v>
      </c>
    </row>
    <row r="8" spans="1:9" ht="15">
      <c r="A8" s="17" t="s">
        <v>13</v>
      </c>
      <c r="B8" s="44">
        <v>25171</v>
      </c>
      <c r="C8" s="45">
        <v>0.76</v>
      </c>
      <c r="D8" s="44">
        <v>7770</v>
      </c>
      <c r="E8" s="50">
        <v>0.24</v>
      </c>
      <c r="F8" s="11">
        <v>19078</v>
      </c>
      <c r="G8" s="12">
        <v>0.497</v>
      </c>
      <c r="H8" s="11">
        <v>19335</v>
      </c>
      <c r="I8" s="16">
        <v>0.503</v>
      </c>
    </row>
    <row r="9" spans="1:9" ht="15">
      <c r="A9" s="17" t="s">
        <v>14</v>
      </c>
      <c r="B9" s="44">
        <v>28257</v>
      </c>
      <c r="C9" s="45">
        <v>0.96</v>
      </c>
      <c r="D9" s="44">
        <v>1238</v>
      </c>
      <c r="E9" s="50">
        <v>0.04</v>
      </c>
      <c r="F9" s="11">
        <v>25327</v>
      </c>
      <c r="G9" s="12">
        <v>0.845</v>
      </c>
      <c r="H9" s="11">
        <v>4638</v>
      </c>
      <c r="I9" s="16">
        <v>0.155</v>
      </c>
    </row>
    <row r="10" spans="1:9" ht="15">
      <c r="A10" s="15" t="s">
        <v>1</v>
      </c>
      <c r="B10" s="42">
        <v>17263</v>
      </c>
      <c r="C10" s="43">
        <v>0.6</v>
      </c>
      <c r="D10" s="42">
        <v>11447</v>
      </c>
      <c r="E10" s="49">
        <v>0.4</v>
      </c>
      <c r="F10" s="11">
        <v>13424</v>
      </c>
      <c r="G10" s="12">
        <v>0.383</v>
      </c>
      <c r="H10" s="11">
        <v>21656</v>
      </c>
      <c r="I10" s="16">
        <v>0.617</v>
      </c>
    </row>
    <row r="11" spans="1:9" ht="15">
      <c r="A11" s="15" t="s">
        <v>2</v>
      </c>
      <c r="B11" s="42">
        <v>38875</v>
      </c>
      <c r="C11" s="43">
        <v>0.91</v>
      </c>
      <c r="D11" s="42">
        <v>3911</v>
      </c>
      <c r="E11" s="49">
        <v>0.09</v>
      </c>
      <c r="F11" s="11">
        <v>37530</v>
      </c>
      <c r="G11" s="12">
        <v>0.794</v>
      </c>
      <c r="H11" s="11">
        <v>9753</v>
      </c>
      <c r="I11" s="16">
        <v>0.206</v>
      </c>
    </row>
    <row r="12" spans="1:9" ht="15">
      <c r="A12" s="15" t="s">
        <v>23</v>
      </c>
      <c r="B12" s="42">
        <v>17572</v>
      </c>
      <c r="C12" s="43">
        <v>0.97</v>
      </c>
      <c r="D12" s="42">
        <v>555</v>
      </c>
      <c r="E12" s="49">
        <v>0.03</v>
      </c>
      <c r="F12" s="11">
        <v>17020</v>
      </c>
      <c r="G12" s="12">
        <v>0.93</v>
      </c>
      <c r="H12" s="11">
        <v>1283</v>
      </c>
      <c r="I12" s="16">
        <v>0.07</v>
      </c>
    </row>
    <row r="13" spans="1:9" ht="15" thickBot="1">
      <c r="A13" s="18" t="s">
        <v>6</v>
      </c>
      <c r="B13" s="46">
        <v>413168</v>
      </c>
      <c r="C13" s="47">
        <v>0.62</v>
      </c>
      <c r="D13" s="46">
        <v>250788</v>
      </c>
      <c r="E13" s="51">
        <v>0.38</v>
      </c>
      <c r="F13" s="19">
        <v>359535</v>
      </c>
      <c r="G13" s="33">
        <v>0.521</v>
      </c>
      <c r="H13" s="19">
        <v>330272</v>
      </c>
      <c r="I13" s="34">
        <v>0.479</v>
      </c>
    </row>
    <row r="14" spans="1:8" ht="12.75">
      <c r="A14" s="23" t="s">
        <v>21</v>
      </c>
      <c r="B14" s="23"/>
      <c r="C14" s="23"/>
      <c r="D14" s="48"/>
      <c r="E14" s="23"/>
      <c r="F14" s="2"/>
      <c r="G14" s="2"/>
      <c r="H14" s="2"/>
    </row>
    <row r="15" spans="1:8" ht="12.75">
      <c r="A15" s="23" t="s">
        <v>17</v>
      </c>
      <c r="B15" s="23"/>
      <c r="C15" s="23"/>
      <c r="D15" s="23"/>
      <c r="E15" s="23"/>
      <c r="F15" s="2"/>
      <c r="G15" s="2"/>
      <c r="H15" s="2"/>
    </row>
    <row r="16" spans="1:8" ht="12.75">
      <c r="A16" s="23" t="s">
        <v>18</v>
      </c>
      <c r="B16" s="23"/>
      <c r="C16" s="23"/>
      <c r="D16" s="23"/>
      <c r="E16" s="23"/>
      <c r="F16" s="2"/>
      <c r="G16" s="2"/>
      <c r="H16" s="2"/>
    </row>
    <row r="17" spans="1:8" ht="12.75">
      <c r="A17" s="23" t="s">
        <v>19</v>
      </c>
      <c r="B17" s="23"/>
      <c r="C17" s="23"/>
      <c r="D17" s="23"/>
      <c r="E17" s="23"/>
      <c r="F17" s="2"/>
      <c r="G17" s="2"/>
      <c r="H17" s="2"/>
    </row>
    <row r="18" spans="1:8" ht="15" thickBot="1">
      <c r="A18" s="1"/>
      <c r="B18" s="1"/>
      <c r="C18" s="1"/>
      <c r="D18" s="1"/>
      <c r="E18" s="1"/>
      <c r="F18" s="2"/>
      <c r="G18" s="2"/>
      <c r="H18" s="2"/>
    </row>
    <row r="19" spans="1:9" ht="42" customHeight="1">
      <c r="A19" s="64" t="s">
        <v>28</v>
      </c>
      <c r="B19" s="65"/>
      <c r="C19" s="65"/>
      <c r="D19" s="65"/>
      <c r="E19" s="65"/>
      <c r="F19" s="65"/>
      <c r="G19" s="65"/>
      <c r="H19" s="65"/>
      <c r="I19" s="66"/>
    </row>
    <row r="20" spans="1:9" s="1" customFormat="1" ht="21.75" customHeight="1">
      <c r="A20" s="52"/>
      <c r="B20" s="72">
        <v>1990</v>
      </c>
      <c r="C20" s="72"/>
      <c r="D20" s="72"/>
      <c r="E20" s="73"/>
      <c r="F20" s="72">
        <v>2000</v>
      </c>
      <c r="G20" s="72"/>
      <c r="H20" s="72"/>
      <c r="I20" s="74"/>
    </row>
    <row r="21" spans="1:9" ht="15" customHeight="1">
      <c r="A21" s="67" t="s">
        <v>7</v>
      </c>
      <c r="B21" s="69" t="s">
        <v>15</v>
      </c>
      <c r="C21" s="69"/>
      <c r="D21" s="69" t="s">
        <v>16</v>
      </c>
      <c r="E21" s="70"/>
      <c r="F21" s="68" t="s">
        <v>15</v>
      </c>
      <c r="G21" s="69"/>
      <c r="H21" s="69" t="s">
        <v>16</v>
      </c>
      <c r="I21" s="71"/>
    </row>
    <row r="22" spans="1:9" ht="15">
      <c r="A22" s="67"/>
      <c r="B22" s="31" t="s">
        <v>9</v>
      </c>
      <c r="C22" s="31" t="s">
        <v>10</v>
      </c>
      <c r="D22" s="31" t="s">
        <v>9</v>
      </c>
      <c r="E22" s="54" t="s">
        <v>10</v>
      </c>
      <c r="F22" s="53" t="s">
        <v>9</v>
      </c>
      <c r="G22" s="10" t="s">
        <v>10</v>
      </c>
      <c r="H22" s="10" t="s">
        <v>9</v>
      </c>
      <c r="I22" s="14" t="s">
        <v>10</v>
      </c>
    </row>
    <row r="23" spans="1:9" ht="15">
      <c r="A23" s="15" t="s">
        <v>6</v>
      </c>
      <c r="B23" s="42">
        <v>413168</v>
      </c>
      <c r="C23" s="43">
        <v>0.62</v>
      </c>
      <c r="D23" s="42">
        <v>250788</v>
      </c>
      <c r="E23" s="49">
        <v>0.38</v>
      </c>
      <c r="F23" s="39">
        <v>359535</v>
      </c>
      <c r="G23" s="12">
        <v>0.521</v>
      </c>
      <c r="H23" s="11">
        <v>330272</v>
      </c>
      <c r="I23" s="16">
        <v>0.479</v>
      </c>
    </row>
    <row r="24" spans="1:9" ht="15">
      <c r="A24" s="15" t="s">
        <v>4</v>
      </c>
      <c r="B24" s="42">
        <v>32010</v>
      </c>
      <c r="C24" s="43">
        <v>0.9</v>
      </c>
      <c r="D24" s="42">
        <v>3691</v>
      </c>
      <c r="E24" s="49">
        <v>0.1</v>
      </c>
      <c r="F24" s="39">
        <v>28587</v>
      </c>
      <c r="G24" s="13">
        <v>0.75</v>
      </c>
      <c r="H24" s="11">
        <v>9450</v>
      </c>
      <c r="I24" s="16">
        <v>0.248</v>
      </c>
    </row>
    <row r="25" spans="1:9" ht="15" thickBot="1">
      <c r="A25" s="18" t="s">
        <v>5</v>
      </c>
      <c r="B25" s="46">
        <v>45178</v>
      </c>
      <c r="C25" s="47">
        <v>0.64</v>
      </c>
      <c r="D25" s="46">
        <v>254479</v>
      </c>
      <c r="E25" s="51">
        <v>0.36</v>
      </c>
      <c r="F25" s="40">
        <f>SUM(F23:F24)</f>
        <v>388122</v>
      </c>
      <c r="G25" s="20">
        <v>0.53</v>
      </c>
      <c r="H25" s="19">
        <v>339722</v>
      </c>
      <c r="I25" s="21">
        <v>0.47</v>
      </c>
    </row>
    <row r="26" spans="1:5" ht="12.75">
      <c r="A26" s="23" t="s">
        <v>21</v>
      </c>
      <c r="B26" s="23"/>
      <c r="C26" s="23"/>
      <c r="D26" s="23"/>
      <c r="E26" s="23"/>
    </row>
    <row r="27" spans="1:8" ht="15">
      <c r="A27" s="23" t="s">
        <v>17</v>
      </c>
      <c r="B27" s="23"/>
      <c r="C27" s="23"/>
      <c r="D27" s="23"/>
      <c r="E27" s="23"/>
      <c r="H27" s="1"/>
    </row>
    <row r="28" spans="1:5" ht="12.75">
      <c r="A28" s="23" t="s">
        <v>18</v>
      </c>
      <c r="B28" s="23"/>
      <c r="C28" s="23"/>
      <c r="D28" s="23"/>
      <c r="E28" s="23"/>
    </row>
  </sheetData>
  <mergeCells count="17">
    <mergeCell ref="A1:I1"/>
    <mergeCell ref="A3:I3"/>
    <mergeCell ref="A5:A6"/>
    <mergeCell ref="F5:G5"/>
    <mergeCell ref="H5:I5"/>
    <mergeCell ref="F4:I4"/>
    <mergeCell ref="B4:E4"/>
    <mergeCell ref="B5:C5"/>
    <mergeCell ref="D5:E5"/>
    <mergeCell ref="A19:I19"/>
    <mergeCell ref="A21:A22"/>
    <mergeCell ref="F21:G21"/>
    <mergeCell ref="B21:C21"/>
    <mergeCell ref="D21:E21"/>
    <mergeCell ref="H21:I21"/>
    <mergeCell ref="B20:E20"/>
    <mergeCell ref="F20:I20"/>
  </mergeCells>
  <printOptions/>
  <pageMargins left="0.75" right="0.75" top="0.75" bottom="1" header="0.5" footer="0.5"/>
  <pageSetup horizontalDpi="600" verticalDpi="600" orientation="landscape" r:id="rId1"/>
  <headerFooter alignWithMargins="0">
    <oddFooter>&amp;L&amp;8I:\projects\3316\techreport\ej\&amp;F-Sheet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21">
      <selection activeCell="D15" sqref="D15"/>
    </sheetView>
  </sheetViews>
  <sheetFormatPr defaultColWidth="9.140625" defaultRowHeight="12.75"/>
  <cols>
    <col min="1" max="1" width="20.8515625" style="0" bestFit="1" customWidth="1"/>
    <col min="2" max="2" width="12.28125" style="0" customWidth="1"/>
    <col min="3" max="3" width="12.140625" style="0" customWidth="1"/>
    <col min="4" max="4" width="11.8515625" style="0" customWidth="1"/>
    <col min="5" max="5" width="12.140625" style="0" customWidth="1"/>
    <col min="6" max="6" width="13.28125" style="0" bestFit="1" customWidth="1"/>
    <col min="7" max="7" width="11.00390625" style="0" customWidth="1"/>
    <col min="8" max="8" width="16.57421875" style="0" customWidth="1"/>
    <col min="9" max="9" width="14.00390625" style="0" customWidth="1"/>
    <col min="10" max="10" width="11.28125" style="0" customWidth="1"/>
    <col min="11" max="11" width="11.7109375" style="0" customWidth="1"/>
  </cols>
  <sheetData>
    <row r="1" ht="20.25">
      <c r="F1" s="37" t="s">
        <v>25</v>
      </c>
    </row>
    <row r="2" spans="1:10" ht="12.75" customHeight="1" thickBot="1">
      <c r="A2" s="38"/>
      <c r="B2" s="38"/>
      <c r="C2" s="38"/>
      <c r="D2" s="38"/>
      <c r="F2" s="38"/>
      <c r="G2" s="38"/>
      <c r="H2" s="38"/>
      <c r="I2" s="38"/>
      <c r="J2" s="38"/>
    </row>
    <row r="3" spans="1:10" ht="42.75" customHeight="1" thickBot="1">
      <c r="A3" s="76" t="s">
        <v>29</v>
      </c>
      <c r="B3" s="77"/>
      <c r="C3" s="77"/>
      <c r="D3" s="77"/>
      <c r="E3" s="77"/>
      <c r="F3" s="77"/>
      <c r="G3" s="77"/>
      <c r="H3" s="77"/>
      <c r="I3" s="77"/>
      <c r="J3" s="78"/>
    </row>
    <row r="4" spans="1:10" ht="15" customHeight="1">
      <c r="A4" s="60" t="s">
        <v>7</v>
      </c>
      <c r="B4" s="61" t="s">
        <v>22</v>
      </c>
      <c r="C4" s="62"/>
      <c r="D4" s="63"/>
      <c r="E4" s="79" t="s">
        <v>15</v>
      </c>
      <c r="F4" s="80"/>
      <c r="G4" s="81"/>
      <c r="H4" s="82" t="s">
        <v>16</v>
      </c>
      <c r="I4" s="79"/>
      <c r="J4" s="83"/>
    </row>
    <row r="5" spans="1:10" ht="15">
      <c r="A5" s="67"/>
      <c r="B5" s="31">
        <v>1990</v>
      </c>
      <c r="C5" s="31">
        <v>2000</v>
      </c>
      <c r="D5" s="10" t="s">
        <v>24</v>
      </c>
      <c r="E5" s="9">
        <v>1990</v>
      </c>
      <c r="F5" s="10">
        <v>2000</v>
      </c>
      <c r="G5" s="10" t="s">
        <v>24</v>
      </c>
      <c r="H5" s="10">
        <v>1990</v>
      </c>
      <c r="I5" s="10">
        <v>2000</v>
      </c>
      <c r="J5" s="14" t="s">
        <v>24</v>
      </c>
    </row>
    <row r="6" spans="1:10" ht="15">
      <c r="A6" s="15" t="s">
        <v>0</v>
      </c>
      <c r="B6" s="24">
        <v>574283</v>
      </c>
      <c r="C6" s="11">
        <v>589141</v>
      </c>
      <c r="D6" s="13">
        <v>0.03</v>
      </c>
      <c r="E6" s="11">
        <v>339458</v>
      </c>
      <c r="F6" s="11">
        <v>291561</v>
      </c>
      <c r="G6" s="12">
        <f>(F6-E6)/E6</f>
        <v>-0.1410984569519646</v>
      </c>
      <c r="H6" s="36">
        <v>234825</v>
      </c>
      <c r="I6" s="11">
        <f aca="true" t="shared" si="0" ref="I6:I13">C6-F6</f>
        <v>297580</v>
      </c>
      <c r="J6" s="16">
        <f>(I6-H6)/H6</f>
        <v>0.267241562865964</v>
      </c>
    </row>
    <row r="7" spans="1:10" ht="15">
      <c r="A7" s="17" t="s">
        <v>13</v>
      </c>
      <c r="B7" s="24">
        <v>32941</v>
      </c>
      <c r="C7" s="11">
        <v>38413</v>
      </c>
      <c r="D7" s="13">
        <v>0.17</v>
      </c>
      <c r="E7" s="11">
        <v>25171</v>
      </c>
      <c r="F7" s="11">
        <v>19078</v>
      </c>
      <c r="G7" s="12">
        <f aca="true" t="shared" si="1" ref="G7:G13">(F7-E7)/E7</f>
        <v>-0.24206428032259347</v>
      </c>
      <c r="H7" s="36">
        <v>7770</v>
      </c>
      <c r="I7" s="11">
        <f t="shared" si="0"/>
        <v>19335</v>
      </c>
      <c r="J7" s="16">
        <f aca="true" t="shared" si="2" ref="J7:J13">(I7-H7)/H7</f>
        <v>1.4884169884169884</v>
      </c>
    </row>
    <row r="8" spans="1:10" ht="15">
      <c r="A8" s="17" t="s">
        <v>14</v>
      </c>
      <c r="B8" s="24">
        <v>29488</v>
      </c>
      <c r="C8" s="11">
        <v>29965</v>
      </c>
      <c r="D8" s="13">
        <v>0.02</v>
      </c>
      <c r="E8" s="11">
        <v>28257</v>
      </c>
      <c r="F8" s="11">
        <v>25327</v>
      </c>
      <c r="G8" s="12">
        <f t="shared" si="1"/>
        <v>-0.10369112078423046</v>
      </c>
      <c r="H8" s="36">
        <v>1238</v>
      </c>
      <c r="I8" s="11">
        <f t="shared" si="0"/>
        <v>4638</v>
      </c>
      <c r="J8" s="16">
        <f t="shared" si="2"/>
        <v>2.7463651050080777</v>
      </c>
    </row>
    <row r="9" spans="1:10" ht="15">
      <c r="A9" s="15" t="s">
        <v>1</v>
      </c>
      <c r="B9" s="11">
        <v>28710</v>
      </c>
      <c r="C9" s="11">
        <v>35080</v>
      </c>
      <c r="D9" s="13" t="e">
        <f>(C9-#REF!)/#REF!</f>
        <v>#REF!</v>
      </c>
      <c r="E9" s="11">
        <v>17263</v>
      </c>
      <c r="F9" s="11">
        <v>13424</v>
      </c>
      <c r="G9" s="12">
        <f t="shared" si="1"/>
        <v>-0.2223831315530325</v>
      </c>
      <c r="H9" s="36">
        <v>11447</v>
      </c>
      <c r="I9" s="11">
        <f t="shared" si="0"/>
        <v>21656</v>
      </c>
      <c r="J9" s="16">
        <f t="shared" si="2"/>
        <v>0.8918493928540229</v>
      </c>
    </row>
    <row r="10" spans="1:10" ht="15">
      <c r="A10" s="15" t="s">
        <v>2</v>
      </c>
      <c r="B10" s="11">
        <v>42786</v>
      </c>
      <c r="C10" s="11">
        <v>47283</v>
      </c>
      <c r="D10" s="13" t="e">
        <f>(C10-#REF!)/#REF!</f>
        <v>#REF!</v>
      </c>
      <c r="E10" s="11">
        <v>38875</v>
      </c>
      <c r="F10" s="11">
        <v>37530</v>
      </c>
      <c r="G10" s="12">
        <f t="shared" si="1"/>
        <v>-0.03459807073954984</v>
      </c>
      <c r="H10" s="36">
        <v>3911</v>
      </c>
      <c r="I10" s="11">
        <f t="shared" si="0"/>
        <v>9753</v>
      </c>
      <c r="J10" s="16">
        <f t="shared" si="2"/>
        <v>1.4937356174891332</v>
      </c>
    </row>
    <row r="11" spans="1:10" ht="15">
      <c r="A11" s="15" t="s">
        <v>3</v>
      </c>
      <c r="B11" s="11">
        <v>18127</v>
      </c>
      <c r="C11" s="11">
        <v>18303</v>
      </c>
      <c r="D11" s="13" t="e">
        <f>(C11-#REF!)/#REF!</f>
        <v>#REF!</v>
      </c>
      <c r="E11" s="11">
        <v>17572</v>
      </c>
      <c r="F11" s="11">
        <v>17020</v>
      </c>
      <c r="G11" s="12">
        <f t="shared" si="1"/>
        <v>-0.031413612565445025</v>
      </c>
      <c r="H11" s="36">
        <v>555</v>
      </c>
      <c r="I11" s="11">
        <f t="shared" si="0"/>
        <v>1283</v>
      </c>
      <c r="J11" s="16">
        <f t="shared" si="2"/>
        <v>1.3117117117117116</v>
      </c>
    </row>
    <row r="12" spans="1:10" ht="15">
      <c r="A12" s="15" t="s">
        <v>6</v>
      </c>
      <c r="B12" s="11">
        <v>663906</v>
      </c>
      <c r="C12" s="11">
        <v>689807</v>
      </c>
      <c r="D12" s="13" t="e">
        <f>(C12-#REF!)/#REF!</f>
        <v>#REF!</v>
      </c>
      <c r="E12" s="11">
        <v>413168</v>
      </c>
      <c r="F12" s="11">
        <v>359535</v>
      </c>
      <c r="G12" s="12">
        <f t="shared" si="1"/>
        <v>-0.129809181737211</v>
      </c>
      <c r="H12" s="36">
        <v>250788</v>
      </c>
      <c r="I12" s="11">
        <f t="shared" si="0"/>
        <v>330272</v>
      </c>
      <c r="J12" s="16">
        <f t="shared" si="2"/>
        <v>0.3169370145302008</v>
      </c>
    </row>
    <row r="13" spans="1:10" ht="15" thickBot="1">
      <c r="A13" s="18" t="s">
        <v>8</v>
      </c>
      <c r="B13" s="27">
        <v>6016425</v>
      </c>
      <c r="C13" s="19">
        <v>6349097</v>
      </c>
      <c r="D13" s="20" t="e">
        <f>(C13-#REF!)/#REF!</f>
        <v>#REF!</v>
      </c>
      <c r="E13" s="55">
        <v>5280292</v>
      </c>
      <c r="F13" s="19">
        <v>5198359</v>
      </c>
      <c r="G13" s="33">
        <f t="shared" si="1"/>
        <v>-0.01551675551276331</v>
      </c>
      <c r="H13" s="35">
        <v>736133</v>
      </c>
      <c r="I13" s="19">
        <f t="shared" si="0"/>
        <v>1150738</v>
      </c>
      <c r="J13" s="34">
        <f t="shared" si="2"/>
        <v>0.5632202333002324</v>
      </c>
    </row>
    <row r="14" spans="1:9" ht="12.75">
      <c r="A14" s="23" t="s">
        <v>21</v>
      </c>
      <c r="B14" s="23"/>
      <c r="C14" s="2"/>
      <c r="D14" s="2"/>
      <c r="E14" s="2"/>
      <c r="F14" s="2"/>
      <c r="G14" s="2"/>
      <c r="H14" s="2"/>
      <c r="I14" s="2"/>
    </row>
    <row r="15" spans="1:9" ht="12.75">
      <c r="A15" s="23" t="s">
        <v>17</v>
      </c>
      <c r="B15" s="23"/>
      <c r="C15" s="2"/>
      <c r="D15" s="2"/>
      <c r="E15" s="2"/>
      <c r="F15" s="2"/>
      <c r="G15" s="2"/>
      <c r="H15" s="2"/>
      <c r="I15" s="2"/>
    </row>
    <row r="16" spans="1:9" ht="12.75">
      <c r="A16" s="23" t="s">
        <v>18</v>
      </c>
      <c r="B16" s="23"/>
      <c r="C16" s="2"/>
      <c r="D16" s="2"/>
      <c r="E16" s="2"/>
      <c r="F16" s="2"/>
      <c r="G16" s="2"/>
      <c r="H16" s="2"/>
      <c r="I16" s="2"/>
    </row>
    <row r="17" spans="1:9" ht="12.75">
      <c r="A17" s="23" t="s">
        <v>19</v>
      </c>
      <c r="B17" s="23"/>
      <c r="C17" s="2"/>
      <c r="D17" s="2"/>
      <c r="E17" s="2"/>
      <c r="F17" s="2"/>
      <c r="G17" s="2"/>
      <c r="H17" s="2"/>
      <c r="I17" s="2"/>
    </row>
    <row r="18" spans="1:9" ht="12.75">
      <c r="A18" s="23"/>
      <c r="B18" s="23"/>
      <c r="C18" s="2"/>
      <c r="D18" s="2"/>
      <c r="E18" s="2"/>
      <c r="F18" s="2"/>
      <c r="G18" s="2"/>
      <c r="H18" s="2"/>
      <c r="I18" s="2"/>
    </row>
    <row r="19" spans="1:9" ht="13.5" thickBot="1">
      <c r="A19" s="23"/>
      <c r="B19" s="23"/>
      <c r="C19" s="2"/>
      <c r="D19" s="2"/>
      <c r="E19" s="2"/>
      <c r="F19" s="2"/>
      <c r="G19" s="2"/>
      <c r="H19" s="2"/>
      <c r="I19" s="2"/>
    </row>
    <row r="20" spans="1:10" ht="45" customHeight="1" thickBot="1">
      <c r="A20" s="76" t="s">
        <v>30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5">
      <c r="A21" s="60" t="s">
        <v>7</v>
      </c>
      <c r="B21" s="61" t="s">
        <v>22</v>
      </c>
      <c r="C21" s="62"/>
      <c r="D21" s="63"/>
      <c r="E21" s="79" t="s">
        <v>15</v>
      </c>
      <c r="F21" s="80"/>
      <c r="G21" s="81"/>
      <c r="H21" s="82" t="s">
        <v>16</v>
      </c>
      <c r="I21" s="79"/>
      <c r="J21" s="83"/>
    </row>
    <row r="22" spans="1:10" ht="15">
      <c r="A22" s="67"/>
      <c r="B22" s="31">
        <v>1990</v>
      </c>
      <c r="C22" s="31">
        <v>2000</v>
      </c>
      <c r="D22" s="10" t="s">
        <v>24</v>
      </c>
      <c r="E22" s="9">
        <v>1990</v>
      </c>
      <c r="F22" s="10">
        <v>2000</v>
      </c>
      <c r="G22" s="10" t="s">
        <v>24</v>
      </c>
      <c r="H22" s="10">
        <v>1990</v>
      </c>
      <c r="I22" s="30">
        <v>2000</v>
      </c>
      <c r="J22" s="14" t="s">
        <v>24</v>
      </c>
    </row>
    <row r="23" spans="1:10" ht="15">
      <c r="A23" s="15" t="s">
        <v>6</v>
      </c>
      <c r="B23" s="11">
        <v>663906</v>
      </c>
      <c r="C23" s="11">
        <v>689807</v>
      </c>
      <c r="D23" s="13">
        <f>(C23-B23)/B23</f>
        <v>0.0390130530526912</v>
      </c>
      <c r="E23" s="11">
        <v>413168</v>
      </c>
      <c r="F23" s="11">
        <v>359535</v>
      </c>
      <c r="G23" s="13">
        <f>(F23-E23)/E23</f>
        <v>-0.129809181737211</v>
      </c>
      <c r="H23" s="11">
        <v>269810</v>
      </c>
      <c r="I23" s="11">
        <f>C23-F23</f>
        <v>330272</v>
      </c>
      <c r="J23" s="22">
        <f>(I23-H23)/H23</f>
        <v>0.22409102701901337</v>
      </c>
    </row>
    <row r="24" spans="1:10" ht="15">
      <c r="A24" s="15" t="s">
        <v>4</v>
      </c>
      <c r="B24" s="11">
        <v>35701</v>
      </c>
      <c r="C24" s="11">
        <v>38037</v>
      </c>
      <c r="D24" s="13">
        <f>(C24-B24)/B24</f>
        <v>0.06543234083078905</v>
      </c>
      <c r="E24" s="11">
        <v>32010</v>
      </c>
      <c r="F24" s="11">
        <v>28587</v>
      </c>
      <c r="G24" s="13">
        <f>(F24-E24)/E24</f>
        <v>-0.10693533270852859</v>
      </c>
      <c r="H24" s="11">
        <v>3971</v>
      </c>
      <c r="I24" s="11">
        <f>C24-F24</f>
        <v>9450</v>
      </c>
      <c r="J24" s="22">
        <f>(I24-H24)/H24</f>
        <v>1.3797532107781416</v>
      </c>
    </row>
    <row r="25" spans="1:10" ht="15" thickBot="1">
      <c r="A25" s="18" t="s">
        <v>5</v>
      </c>
      <c r="B25" s="19">
        <f>SUM(B23:B24)</f>
        <v>699607</v>
      </c>
      <c r="C25" s="19">
        <f>SUM(C23:C24)</f>
        <v>727844</v>
      </c>
      <c r="D25" s="20">
        <f>(C25-B25)/B25</f>
        <v>0.04036123137704454</v>
      </c>
      <c r="E25" s="19">
        <f>SUM(E23:E24)</f>
        <v>445178</v>
      </c>
      <c r="F25" s="19">
        <f>SUM(F23:F24)</f>
        <v>388122</v>
      </c>
      <c r="G25" s="20">
        <f>(F25-E25)/E25</f>
        <v>-0.12816446455125816</v>
      </c>
      <c r="H25" s="19">
        <f>SUM(H23:H24)</f>
        <v>273781</v>
      </c>
      <c r="I25" s="19">
        <f>SUM(I23:I24)</f>
        <v>339722</v>
      </c>
      <c r="J25" s="21">
        <f>(I25-H25)/H25</f>
        <v>0.24085309060891735</v>
      </c>
    </row>
    <row r="26" spans="1:9" ht="15">
      <c r="A26" s="23" t="s">
        <v>21</v>
      </c>
      <c r="B26" s="23"/>
      <c r="C26" s="1"/>
      <c r="D26" s="1"/>
      <c r="E26" s="1"/>
      <c r="I26" s="32"/>
    </row>
    <row r="27" spans="1:9" ht="15">
      <c r="A27" s="23" t="s">
        <v>17</v>
      </c>
      <c r="B27" s="23"/>
      <c r="C27" s="1"/>
      <c r="D27" s="1"/>
      <c r="E27" s="1"/>
      <c r="H27" s="1"/>
      <c r="I27" s="1"/>
    </row>
    <row r="28" spans="1:5" ht="15">
      <c r="A28" s="23" t="s">
        <v>18</v>
      </c>
      <c r="B28" s="23"/>
      <c r="C28" s="1"/>
      <c r="D28" s="1"/>
      <c r="E28" s="1"/>
    </row>
    <row r="31" ht="13.5" thickBot="1"/>
    <row r="32" spans="1:10" ht="21" customHeight="1" thickBot="1">
      <c r="A32" s="76" t="s">
        <v>30</v>
      </c>
      <c r="B32" s="77"/>
      <c r="C32" s="77"/>
      <c r="D32" s="77"/>
      <c r="E32" s="77"/>
      <c r="F32" s="77"/>
      <c r="G32" s="77"/>
      <c r="H32" s="77"/>
      <c r="I32" s="77"/>
      <c r="J32" s="78"/>
    </row>
    <row r="33" spans="1:10" ht="15">
      <c r="A33" s="60" t="s">
        <v>7</v>
      </c>
      <c r="B33" s="61" t="s">
        <v>22</v>
      </c>
      <c r="C33" s="62"/>
      <c r="D33" s="63"/>
      <c r="E33" s="79" t="s">
        <v>15</v>
      </c>
      <c r="F33" s="80"/>
      <c r="G33" s="81"/>
      <c r="H33" s="82" t="s">
        <v>16</v>
      </c>
      <c r="I33" s="79"/>
      <c r="J33" s="83"/>
    </row>
    <row r="34" spans="1:10" ht="15">
      <c r="A34" s="67"/>
      <c r="B34" s="31">
        <v>1990</v>
      </c>
      <c r="C34" s="31">
        <v>2000</v>
      </c>
      <c r="D34" s="10" t="s">
        <v>24</v>
      </c>
      <c r="E34" s="9">
        <v>1990</v>
      </c>
      <c r="F34" s="10">
        <v>2000</v>
      </c>
      <c r="G34" s="10" t="s">
        <v>24</v>
      </c>
      <c r="H34" s="10">
        <v>1990</v>
      </c>
      <c r="I34" s="30">
        <v>2000</v>
      </c>
      <c r="J34" s="14" t="s">
        <v>24</v>
      </c>
    </row>
    <row r="35" spans="1:10" ht="15">
      <c r="A35" s="15" t="s">
        <v>31</v>
      </c>
      <c r="B35" s="11">
        <v>616087</v>
      </c>
      <c r="C35" s="11">
        <v>650308</v>
      </c>
      <c r="D35" s="13">
        <f>(C35-B35)/B35</f>
        <v>0.05554572649642015</v>
      </c>
      <c r="E35" s="11">
        <v>577079</v>
      </c>
      <c r="F35" s="11">
        <v>571733</v>
      </c>
      <c r="G35" s="13">
        <f>(F35-E35)/E35</f>
        <v>-0.009263896277632699</v>
      </c>
      <c r="H35" s="11">
        <v>39008</v>
      </c>
      <c r="I35" s="11">
        <v>78575</v>
      </c>
      <c r="J35" s="22">
        <f>(I35-H35)/H35</f>
        <v>1.0143303937653814</v>
      </c>
    </row>
    <row r="36" spans="1:10" ht="15">
      <c r="A36" s="15" t="s">
        <v>47</v>
      </c>
      <c r="B36" s="11">
        <v>84985</v>
      </c>
      <c r="C36" s="11">
        <v>88025</v>
      </c>
      <c r="D36" s="13">
        <f>(C36-B36)/B36</f>
        <v>0.03577101841501441</v>
      </c>
      <c r="E36" s="11">
        <v>77142</v>
      </c>
      <c r="F36" s="11">
        <v>68980</v>
      </c>
      <c r="G36" s="13">
        <f>(F36-E36)/E36</f>
        <v>-0.10580487931347385</v>
      </c>
      <c r="H36" s="11">
        <v>7843</v>
      </c>
      <c r="I36" s="11">
        <v>19045</v>
      </c>
      <c r="J36" s="22">
        <f>(I36-H36)/H36</f>
        <v>1.4282799948999108</v>
      </c>
    </row>
    <row r="37" spans="1:10" ht="15" thickBot="1">
      <c r="A37" s="18" t="s">
        <v>5</v>
      </c>
      <c r="B37" s="19">
        <f>SUM(B35:B36)</f>
        <v>701072</v>
      </c>
      <c r="C37" s="19">
        <f>SUM(C35:C36)</f>
        <v>738333</v>
      </c>
      <c r="D37" s="20">
        <f>(C37-B37)/B37</f>
        <v>0.0531486067051601</v>
      </c>
      <c r="E37" s="19">
        <f>SUM(E35:E36)</f>
        <v>654221</v>
      </c>
      <c r="F37" s="19">
        <f>SUM(F35:F36)</f>
        <v>640713</v>
      </c>
      <c r="G37" s="20">
        <f>(F37-E37)/E37</f>
        <v>-0.02064745705197479</v>
      </c>
      <c r="H37" s="19">
        <f>SUM(H35:H36)</f>
        <v>46851</v>
      </c>
      <c r="I37" s="19">
        <f>SUM(I35:I36)</f>
        <v>97620</v>
      </c>
      <c r="J37" s="21">
        <f>(I37-H37)/H37</f>
        <v>1.0836268169302683</v>
      </c>
    </row>
    <row r="38" ht="12.75">
      <c r="A38" s="23" t="s">
        <v>21</v>
      </c>
    </row>
    <row r="39" ht="12.75">
      <c r="A39" s="23" t="s">
        <v>17</v>
      </c>
    </row>
    <row r="40" ht="12.75">
      <c r="A40" s="23" t="s">
        <v>18</v>
      </c>
    </row>
    <row r="44" ht="12.75" hidden="1"/>
    <row r="45" ht="12.75" hidden="1">
      <c r="C45">
        <v>2000</v>
      </c>
    </row>
    <row r="46" spans="2:5" ht="12.75" hidden="1">
      <c r="B46" t="s">
        <v>33</v>
      </c>
      <c r="C46" t="s">
        <v>34</v>
      </c>
      <c r="E46" t="s">
        <v>5</v>
      </c>
    </row>
    <row r="47" spans="2:5" ht="12.75" hidden="1">
      <c r="B47" s="56">
        <v>571733</v>
      </c>
      <c r="C47" s="56">
        <v>78575</v>
      </c>
      <c r="D47">
        <v>0.12082736180394521</v>
      </c>
      <c r="E47" s="56">
        <v>650308</v>
      </c>
    </row>
    <row r="48" spans="2:5" ht="12.75" hidden="1">
      <c r="B48" s="56">
        <v>68980</v>
      </c>
      <c r="C48" s="56">
        <v>19045</v>
      </c>
      <c r="D48">
        <v>0.21635898892360125</v>
      </c>
      <c r="E48" s="56">
        <v>88025</v>
      </c>
    </row>
    <row r="49" spans="2:5" ht="12.75" hidden="1">
      <c r="B49" s="56">
        <v>640713</v>
      </c>
      <c r="C49" s="56">
        <v>97620</v>
      </c>
      <c r="D49">
        <v>0.13221676398048035</v>
      </c>
      <c r="E49" s="56">
        <v>738333</v>
      </c>
    </row>
    <row r="50" ht="12.75" hidden="1"/>
    <row r="51" spans="3:5" ht="12.75" hidden="1">
      <c r="C51" t="s">
        <v>5</v>
      </c>
      <c r="D51" t="s">
        <v>33</v>
      </c>
      <c r="E51" t="s">
        <v>35</v>
      </c>
    </row>
    <row r="52" spans="2:5" ht="12.75" hidden="1">
      <c r="B52" t="s">
        <v>31</v>
      </c>
      <c r="C52">
        <v>616087</v>
      </c>
      <c r="D52">
        <v>577079</v>
      </c>
      <c r="E52">
        <v>39008</v>
      </c>
    </row>
    <row r="53" spans="2:5" ht="12.75" hidden="1">
      <c r="B53" t="s">
        <v>32</v>
      </c>
      <c r="C53">
        <v>84985</v>
      </c>
      <c r="D53">
        <v>77142</v>
      </c>
      <c r="E53">
        <v>7843</v>
      </c>
    </row>
    <row r="54" spans="3:5" ht="12.75" hidden="1">
      <c r="C54">
        <f>SUM(C52:C53)</f>
        <v>701072</v>
      </c>
      <c r="D54">
        <f>SUM(D52:D53)</f>
        <v>654221</v>
      </c>
      <c r="E54">
        <f>SUM(E52:E53)</f>
        <v>46851</v>
      </c>
    </row>
  </sheetData>
  <mergeCells count="15">
    <mergeCell ref="A3:J3"/>
    <mergeCell ref="A20:J20"/>
    <mergeCell ref="A4:A5"/>
    <mergeCell ref="A21:A22"/>
    <mergeCell ref="H4:J4"/>
    <mergeCell ref="E4:G4"/>
    <mergeCell ref="B4:D4"/>
    <mergeCell ref="B21:D21"/>
    <mergeCell ref="E21:G21"/>
    <mergeCell ref="H21:J21"/>
    <mergeCell ref="A32:J32"/>
    <mergeCell ref="A33:A34"/>
    <mergeCell ref="B33:D33"/>
    <mergeCell ref="E33:G33"/>
    <mergeCell ref="H33:J33"/>
  </mergeCells>
  <printOptions/>
  <pageMargins left="0.18" right="0.28" top="1" bottom="1" header="0.5" footer="0.5"/>
  <pageSetup horizontalDpi="600" verticalDpi="600" orientation="landscape" r:id="rId1"/>
  <headerFooter alignWithMargins="0">
    <oddFooter>&amp;L&amp;8i:|projects\3316\techreport\ej\&amp;F-Sheet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="50" zoomScaleNormal="50" workbookViewId="0" topLeftCell="A1">
      <selection activeCell="O38" sqref="O38"/>
    </sheetView>
  </sheetViews>
  <sheetFormatPr defaultColWidth="9.140625" defaultRowHeight="12.75"/>
  <cols>
    <col min="1" max="1" width="12.8515625" style="3" bestFit="1" customWidth="1"/>
    <col min="2" max="2" width="10.57421875" style="3" bestFit="1" customWidth="1"/>
    <col min="3" max="3" width="11.28125" style="3" customWidth="1"/>
    <col min="4" max="4" width="7.7109375" style="3" customWidth="1"/>
    <col min="5" max="5" width="11.00390625" style="3" bestFit="1" customWidth="1"/>
    <col min="6" max="6" width="10.7109375" style="3" customWidth="1"/>
    <col min="7" max="7" width="8.00390625" style="3" customWidth="1"/>
    <col min="8" max="8" width="9.421875" style="3" bestFit="1" customWidth="1"/>
    <col min="9" max="9" width="10.57421875" style="3" bestFit="1" customWidth="1"/>
    <col min="10" max="10" width="9.00390625" style="3" bestFit="1" customWidth="1"/>
    <col min="11" max="11" width="9.421875" style="3" bestFit="1" customWidth="1"/>
    <col min="12" max="12" width="9.421875" style="3" customWidth="1"/>
    <col min="13" max="13" width="8.57421875" style="3" customWidth="1"/>
    <col min="14" max="14" width="9.28125" style="3" customWidth="1"/>
    <col min="15" max="15" width="9.421875" style="3" bestFit="1" customWidth="1"/>
    <col min="16" max="16" width="8.28125" style="3" customWidth="1"/>
    <col min="17" max="17" width="9.00390625" style="3" bestFit="1" customWidth="1"/>
    <col min="18" max="18" width="9.421875" style="3" bestFit="1" customWidth="1"/>
    <col min="19" max="19" width="9.28125" style="3" customWidth="1"/>
    <col min="20" max="20" width="8.00390625" style="3" bestFit="1" customWidth="1"/>
    <col min="21" max="21" width="7.7109375" style="3" customWidth="1"/>
    <col min="22" max="22" width="6.7109375" style="3" customWidth="1"/>
    <col min="23" max="24" width="8.140625" style="3" customWidth="1"/>
    <col min="25" max="25" width="7.421875" style="3" bestFit="1" customWidth="1"/>
    <col min="26" max="26" width="6.28125" style="3" customWidth="1"/>
    <col min="27" max="27" width="9.421875" style="3" bestFit="1" customWidth="1"/>
    <col min="28" max="28" width="10.28125" style="3" bestFit="1" customWidth="1"/>
    <col min="29" max="29" width="16.57421875" style="3" customWidth="1"/>
    <col min="30" max="30" width="7.00390625" style="3" customWidth="1"/>
    <col min="31" max="16384" width="8.8515625" style="3" customWidth="1"/>
  </cols>
  <sheetData>
    <row r="1" spans="1:28" ht="21.75" customHeight="1" thickBot="1">
      <c r="A1" s="86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 t="s">
        <v>51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1:28" ht="20.25">
      <c r="A2" s="87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1:28" ht="15" thickBot="1">
      <c r="A3" s="114" t="s">
        <v>7</v>
      </c>
      <c r="B3" s="104" t="s">
        <v>11</v>
      </c>
      <c r="C3" s="105"/>
      <c r="D3" s="106"/>
      <c r="E3" s="104" t="s">
        <v>15</v>
      </c>
      <c r="F3" s="105"/>
      <c r="G3" s="106"/>
      <c r="H3" s="104" t="s">
        <v>36</v>
      </c>
      <c r="I3" s="105"/>
      <c r="J3" s="106"/>
      <c r="K3" s="111" t="s">
        <v>37</v>
      </c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3"/>
    </row>
    <row r="4" spans="1:30" ht="15" customHeight="1" thickTop="1">
      <c r="A4" s="115"/>
      <c r="B4" s="84"/>
      <c r="C4" s="107"/>
      <c r="D4" s="108"/>
      <c r="E4" s="84"/>
      <c r="F4" s="107"/>
      <c r="G4" s="108"/>
      <c r="H4" s="84"/>
      <c r="I4" s="107"/>
      <c r="J4" s="108"/>
      <c r="K4" s="109" t="s">
        <v>53</v>
      </c>
      <c r="L4" s="109"/>
      <c r="M4" s="109"/>
      <c r="N4" s="109" t="s">
        <v>12</v>
      </c>
      <c r="O4" s="109"/>
      <c r="P4" s="109"/>
      <c r="Q4" s="109" t="s">
        <v>54</v>
      </c>
      <c r="R4" s="109"/>
      <c r="S4" s="109"/>
      <c r="T4" s="109" t="s">
        <v>55</v>
      </c>
      <c r="U4" s="109"/>
      <c r="V4" s="109"/>
      <c r="W4" s="109" t="s">
        <v>56</v>
      </c>
      <c r="X4" s="109"/>
      <c r="Y4" s="109"/>
      <c r="Z4" s="109" t="s">
        <v>57</v>
      </c>
      <c r="AA4" s="109"/>
      <c r="AB4" s="110"/>
      <c r="AC4" s="85"/>
      <c r="AD4" s="85"/>
    </row>
    <row r="5" spans="1:30" ht="39">
      <c r="A5" s="116"/>
      <c r="B5" s="91">
        <v>1990</v>
      </c>
      <c r="C5" s="91">
        <v>2000</v>
      </c>
      <c r="D5" s="92" t="s">
        <v>49</v>
      </c>
      <c r="E5" s="91">
        <v>1990</v>
      </c>
      <c r="F5" s="91">
        <v>2000</v>
      </c>
      <c r="G5" s="92" t="s">
        <v>49</v>
      </c>
      <c r="H5" s="91">
        <v>1990</v>
      </c>
      <c r="I5" s="91">
        <v>2000</v>
      </c>
      <c r="J5" s="92" t="s">
        <v>49</v>
      </c>
      <c r="K5" s="91">
        <v>1990</v>
      </c>
      <c r="L5" s="91">
        <v>2000</v>
      </c>
      <c r="M5" s="92" t="s">
        <v>49</v>
      </c>
      <c r="N5" s="91">
        <v>1990</v>
      </c>
      <c r="O5" s="91">
        <v>2000</v>
      </c>
      <c r="P5" s="92" t="s">
        <v>49</v>
      </c>
      <c r="Q5" s="91">
        <v>1990</v>
      </c>
      <c r="R5" s="91">
        <v>2000</v>
      </c>
      <c r="S5" s="92" t="s">
        <v>49</v>
      </c>
      <c r="T5" s="91">
        <v>1990</v>
      </c>
      <c r="U5" s="91">
        <v>2000</v>
      </c>
      <c r="V5" s="92" t="s">
        <v>49</v>
      </c>
      <c r="W5" s="91">
        <v>1990</v>
      </c>
      <c r="X5" s="91">
        <v>2000</v>
      </c>
      <c r="Y5" s="92" t="s">
        <v>49</v>
      </c>
      <c r="Z5" s="91">
        <v>1990</v>
      </c>
      <c r="AA5" s="91">
        <v>2000</v>
      </c>
      <c r="AB5" s="93" t="s">
        <v>49</v>
      </c>
      <c r="AC5" s="4"/>
      <c r="AD5" s="4"/>
    </row>
    <row r="6" spans="1:30" ht="12.75">
      <c r="A6" s="90" t="s">
        <v>0</v>
      </c>
      <c r="B6" s="24">
        <v>574283</v>
      </c>
      <c r="C6" s="24">
        <v>589141</v>
      </c>
      <c r="D6" s="25">
        <f>(C6-B6)/B6</f>
        <v>0.02587226158531595</v>
      </c>
      <c r="E6" s="24">
        <v>338734</v>
      </c>
      <c r="F6" s="24">
        <v>291561</v>
      </c>
      <c r="G6" s="25">
        <f>(F6-E6)/E6</f>
        <v>-0.1392626662809166</v>
      </c>
      <c r="H6" s="57">
        <f>K6+N6+Q6+T6+W6</f>
        <v>235549</v>
      </c>
      <c r="I6" s="57">
        <f>L6+O6+R6+U6+X6+AA6</f>
        <v>297580</v>
      </c>
      <c r="J6" s="25">
        <f>(I6-H6)/I6</f>
        <v>0.20845150883795954</v>
      </c>
      <c r="K6" s="94">
        <v>136887</v>
      </c>
      <c r="L6" s="24">
        <v>140305</v>
      </c>
      <c r="M6" s="25">
        <f>(L6-K6)/K6</f>
        <v>0.024969500390833316</v>
      </c>
      <c r="N6" s="94">
        <v>61955</v>
      </c>
      <c r="O6" s="24">
        <v>85089</v>
      </c>
      <c r="P6" s="25">
        <f>(O6-N6)/N6</f>
        <v>0.37340004842224195</v>
      </c>
      <c r="Q6" s="94">
        <v>29640</v>
      </c>
      <c r="R6" s="24">
        <v>44280</v>
      </c>
      <c r="S6" s="25">
        <f>(R6-Q6)/Q6</f>
        <v>0.4939271255060729</v>
      </c>
      <c r="T6" s="94">
        <v>1531</v>
      </c>
      <c r="U6" s="24">
        <v>1517</v>
      </c>
      <c r="V6" s="25">
        <f>(U6-T6)/T6</f>
        <v>-0.009144350097975179</v>
      </c>
      <c r="W6" s="94">
        <v>5536</v>
      </c>
      <c r="X6" s="24">
        <v>8215</v>
      </c>
      <c r="Y6" s="25">
        <f>(X6-W6)/W6</f>
        <v>0.4839234104046243</v>
      </c>
      <c r="Z6" s="95" t="s">
        <v>50</v>
      </c>
      <c r="AA6" s="24">
        <v>18174</v>
      </c>
      <c r="AB6" s="26">
        <v>0</v>
      </c>
      <c r="AC6" s="5"/>
      <c r="AD6" s="6"/>
    </row>
    <row r="7" spans="1:30" ht="15">
      <c r="A7" s="96" t="s">
        <v>44</v>
      </c>
      <c r="B7" s="24">
        <v>32941</v>
      </c>
      <c r="C7" s="24">
        <v>38413</v>
      </c>
      <c r="D7" s="25">
        <f aca="true" t="shared" si="0" ref="D7:D13">(C7-B7)/B7</f>
        <v>0.16611517561701222</v>
      </c>
      <c r="E7" s="24">
        <v>24977</v>
      </c>
      <c r="F7" s="24">
        <v>19078</v>
      </c>
      <c r="G7" s="25">
        <f aca="true" t="shared" si="1" ref="G7:G13">(F7-E7)/E7</f>
        <v>-0.2361772831004524</v>
      </c>
      <c r="H7" s="57">
        <f aca="true" t="shared" si="2" ref="H7:H13">K7+N7+Q7+T7+W7</f>
        <v>7964</v>
      </c>
      <c r="I7" s="57">
        <f aca="true" t="shared" si="3" ref="I7:I13">L7+O7+R7+U7+X7+AA7</f>
        <v>19335</v>
      </c>
      <c r="J7" s="25">
        <f aca="true" t="shared" si="4" ref="J7:J13">(I7-H7)/I7</f>
        <v>0.5881044737522627</v>
      </c>
      <c r="K7" s="94">
        <v>702</v>
      </c>
      <c r="L7" s="24">
        <v>1177</v>
      </c>
      <c r="M7" s="25">
        <f aca="true" t="shared" si="5" ref="M7:M13">(L7-K7)/K7</f>
        <v>0.6766381766381766</v>
      </c>
      <c r="N7" s="94">
        <v>5805</v>
      </c>
      <c r="O7" s="24">
        <v>14990</v>
      </c>
      <c r="P7" s="25">
        <f aca="true" t="shared" si="6" ref="P7:P13">(O7-N7)/N7</f>
        <v>1.5822566752799312</v>
      </c>
      <c r="Q7" s="94">
        <v>1260</v>
      </c>
      <c r="R7" s="24">
        <v>1553</v>
      </c>
      <c r="S7" s="25">
        <f aca="true" t="shared" si="7" ref="S7:S13">(R7-Q7)/Q7</f>
        <v>0.23253968253968255</v>
      </c>
      <c r="T7" s="94">
        <v>84</v>
      </c>
      <c r="U7" s="24">
        <v>71</v>
      </c>
      <c r="V7" s="25">
        <f aca="true" t="shared" si="8" ref="V7:V13">(U7-T7)/T7</f>
        <v>-0.15476190476190477</v>
      </c>
      <c r="W7" s="94">
        <v>113</v>
      </c>
      <c r="X7" s="24">
        <v>440</v>
      </c>
      <c r="Y7" s="25">
        <f aca="true" t="shared" si="9" ref="Y7:Y13">(X7-W7)/W7</f>
        <v>2.893805309734513</v>
      </c>
      <c r="Z7" s="95" t="s">
        <v>50</v>
      </c>
      <c r="AA7" s="24">
        <v>1104</v>
      </c>
      <c r="AB7" s="26">
        <v>0</v>
      </c>
      <c r="AC7" s="5"/>
      <c r="AD7" s="6"/>
    </row>
    <row r="8" spans="1:30" ht="15">
      <c r="A8" s="96" t="s">
        <v>45</v>
      </c>
      <c r="B8" s="24">
        <v>29488</v>
      </c>
      <c r="C8" s="24">
        <v>29965</v>
      </c>
      <c r="D8" s="25">
        <f t="shared" si="0"/>
        <v>0.016176071622354855</v>
      </c>
      <c r="E8" s="24">
        <v>28145</v>
      </c>
      <c r="F8" s="24">
        <v>25327</v>
      </c>
      <c r="G8" s="25">
        <f t="shared" si="1"/>
        <v>-0.1001243560135015</v>
      </c>
      <c r="H8" s="57">
        <f t="shared" si="2"/>
        <v>1343</v>
      </c>
      <c r="I8" s="57">
        <f t="shared" si="3"/>
        <v>4638</v>
      </c>
      <c r="J8" s="25">
        <f t="shared" si="4"/>
        <v>0.7104355325571367</v>
      </c>
      <c r="K8" s="94">
        <v>266</v>
      </c>
      <c r="L8" s="24">
        <v>741</v>
      </c>
      <c r="M8" s="25">
        <f t="shared" si="5"/>
        <v>1.7857142857142858</v>
      </c>
      <c r="N8" s="94">
        <v>447</v>
      </c>
      <c r="O8" s="24">
        <v>2244</v>
      </c>
      <c r="P8" s="25">
        <f t="shared" si="6"/>
        <v>4.02013422818792</v>
      </c>
      <c r="Q8" s="94">
        <v>522</v>
      </c>
      <c r="R8" s="24">
        <v>1166</v>
      </c>
      <c r="S8" s="25">
        <f t="shared" si="7"/>
        <v>1.2337164750957854</v>
      </c>
      <c r="T8" s="94">
        <v>91</v>
      </c>
      <c r="U8" s="24">
        <v>79</v>
      </c>
      <c r="V8" s="25">
        <f t="shared" si="8"/>
        <v>-0.13186813186813187</v>
      </c>
      <c r="W8" s="94">
        <v>17</v>
      </c>
      <c r="X8" s="24">
        <v>41</v>
      </c>
      <c r="Y8" s="25">
        <f t="shared" si="9"/>
        <v>1.411764705882353</v>
      </c>
      <c r="Z8" s="95" t="s">
        <v>50</v>
      </c>
      <c r="AA8" s="24">
        <v>367</v>
      </c>
      <c r="AB8" s="26">
        <v>0</v>
      </c>
      <c r="AC8" s="5"/>
      <c r="AD8" s="6"/>
    </row>
    <row r="9" spans="1:30" ht="12.75">
      <c r="A9" s="90" t="s">
        <v>1</v>
      </c>
      <c r="B9" s="11">
        <v>28710</v>
      </c>
      <c r="C9" s="24">
        <v>35080</v>
      </c>
      <c r="D9" s="25">
        <f t="shared" si="0"/>
        <v>0.22187391152908395</v>
      </c>
      <c r="E9" s="36">
        <v>16930</v>
      </c>
      <c r="F9" s="24">
        <v>13424</v>
      </c>
      <c r="G9" s="25">
        <f t="shared" si="1"/>
        <v>-0.20708800945067926</v>
      </c>
      <c r="H9" s="57">
        <f t="shared" si="2"/>
        <v>11780</v>
      </c>
      <c r="I9" s="57">
        <f t="shared" si="3"/>
        <v>21656</v>
      </c>
      <c r="J9" s="25">
        <f t="shared" si="4"/>
        <v>0.4560398965644625</v>
      </c>
      <c r="K9" s="94">
        <v>1140</v>
      </c>
      <c r="L9" s="24">
        <v>1971</v>
      </c>
      <c r="M9" s="25">
        <f t="shared" si="5"/>
        <v>0.7289473684210527</v>
      </c>
      <c r="N9" s="94">
        <v>9018</v>
      </c>
      <c r="O9" s="24">
        <v>16984</v>
      </c>
      <c r="P9" s="25">
        <f t="shared" si="6"/>
        <v>0.8833444222665779</v>
      </c>
      <c r="Q9" s="94">
        <v>1381</v>
      </c>
      <c r="R9" s="24">
        <f>1614+12</f>
        <v>1626</v>
      </c>
      <c r="S9" s="25">
        <f t="shared" si="7"/>
        <v>0.1774076755973932</v>
      </c>
      <c r="T9" s="94">
        <v>51</v>
      </c>
      <c r="U9" s="24">
        <v>76</v>
      </c>
      <c r="V9" s="25">
        <f t="shared" si="8"/>
        <v>0.49019607843137253</v>
      </c>
      <c r="W9" s="94">
        <v>190</v>
      </c>
      <c r="X9" s="24">
        <v>195</v>
      </c>
      <c r="Y9" s="25">
        <f t="shared" si="9"/>
        <v>0.02631578947368421</v>
      </c>
      <c r="Z9" s="95" t="s">
        <v>50</v>
      </c>
      <c r="AA9" s="24">
        <v>804</v>
      </c>
      <c r="AB9" s="26">
        <v>0</v>
      </c>
      <c r="AC9" s="5"/>
      <c r="AD9" s="6"/>
    </row>
    <row r="10" spans="1:30" ht="12.75">
      <c r="A10" s="90" t="s">
        <v>2</v>
      </c>
      <c r="B10" s="11">
        <v>42786</v>
      </c>
      <c r="C10" s="24">
        <v>47283</v>
      </c>
      <c r="D10" s="25">
        <f t="shared" si="0"/>
        <v>0.10510447342588697</v>
      </c>
      <c r="E10" s="36">
        <v>38930</v>
      </c>
      <c r="F10" s="24">
        <v>37530</v>
      </c>
      <c r="G10" s="25">
        <f t="shared" si="1"/>
        <v>-0.03596198304649371</v>
      </c>
      <c r="H10" s="57">
        <f t="shared" si="2"/>
        <v>3910</v>
      </c>
      <c r="I10" s="57">
        <f t="shared" si="3"/>
        <v>9753</v>
      </c>
      <c r="J10" s="25">
        <f t="shared" si="4"/>
        <v>0.5990977135240438</v>
      </c>
      <c r="K10" s="94">
        <v>542</v>
      </c>
      <c r="L10" s="24">
        <v>1248</v>
      </c>
      <c r="M10" s="25">
        <f t="shared" si="5"/>
        <v>1.3025830258302582</v>
      </c>
      <c r="N10" s="94">
        <v>1631</v>
      </c>
      <c r="O10" s="24">
        <v>4465</v>
      </c>
      <c r="P10" s="25">
        <f t="shared" si="6"/>
        <v>1.7375843041079093</v>
      </c>
      <c r="Q10" s="94">
        <v>1571</v>
      </c>
      <c r="R10" s="24">
        <f>2141+24</f>
        <v>2165</v>
      </c>
      <c r="S10" s="25">
        <f t="shared" si="7"/>
        <v>0.3781031190324634</v>
      </c>
      <c r="T10" s="94">
        <v>89</v>
      </c>
      <c r="U10" s="24">
        <v>88</v>
      </c>
      <c r="V10" s="25">
        <f t="shared" si="8"/>
        <v>-0.011235955056179775</v>
      </c>
      <c r="W10" s="94">
        <v>77</v>
      </c>
      <c r="X10" s="24">
        <v>297</v>
      </c>
      <c r="Y10" s="25">
        <f t="shared" si="9"/>
        <v>2.857142857142857</v>
      </c>
      <c r="Z10" s="95" t="s">
        <v>50</v>
      </c>
      <c r="AA10" s="24">
        <v>1490</v>
      </c>
      <c r="AB10" s="26">
        <v>0</v>
      </c>
      <c r="AC10" s="5"/>
      <c r="AD10" s="6"/>
    </row>
    <row r="11" spans="1:30" ht="12.75">
      <c r="A11" s="90" t="s">
        <v>3</v>
      </c>
      <c r="B11" s="11">
        <v>18127</v>
      </c>
      <c r="C11" s="24">
        <v>18303</v>
      </c>
      <c r="D11" s="25">
        <f t="shared" si="0"/>
        <v>0.009709273459480333</v>
      </c>
      <c r="E11" s="36">
        <v>17616</v>
      </c>
      <c r="F11" s="24">
        <v>17020</v>
      </c>
      <c r="G11" s="25">
        <f t="shared" si="1"/>
        <v>-0.03383287920072661</v>
      </c>
      <c r="H11" s="57">
        <f t="shared" si="2"/>
        <v>511</v>
      </c>
      <c r="I11" s="57">
        <f t="shared" si="3"/>
        <v>1283</v>
      </c>
      <c r="J11" s="25">
        <f t="shared" si="4"/>
        <v>0.6017147310989868</v>
      </c>
      <c r="K11" s="94">
        <v>126</v>
      </c>
      <c r="L11" s="24">
        <v>293</v>
      </c>
      <c r="M11" s="25">
        <f t="shared" si="5"/>
        <v>1.3253968253968254</v>
      </c>
      <c r="N11" s="94">
        <v>240</v>
      </c>
      <c r="O11" s="24">
        <v>493</v>
      </c>
      <c r="P11" s="25">
        <f t="shared" si="6"/>
        <v>1.0541666666666667</v>
      </c>
      <c r="Q11" s="94">
        <v>127</v>
      </c>
      <c r="R11" s="24">
        <f>206+7</f>
        <v>213</v>
      </c>
      <c r="S11" s="25">
        <f t="shared" si="7"/>
        <v>0.6771653543307087</v>
      </c>
      <c r="T11" s="94">
        <v>11</v>
      </c>
      <c r="U11" s="24">
        <v>29</v>
      </c>
      <c r="V11" s="25">
        <f t="shared" si="8"/>
        <v>1.6363636363636365</v>
      </c>
      <c r="W11" s="94">
        <v>7</v>
      </c>
      <c r="X11" s="24">
        <v>73</v>
      </c>
      <c r="Y11" s="25">
        <f t="shared" si="9"/>
        <v>9.428571428571429</v>
      </c>
      <c r="Z11" s="95" t="s">
        <v>50</v>
      </c>
      <c r="AA11" s="24">
        <v>182</v>
      </c>
      <c r="AB11" s="26">
        <v>0</v>
      </c>
      <c r="AC11" s="5"/>
      <c r="AD11" s="6"/>
    </row>
    <row r="12" spans="1:30" ht="12.75">
      <c r="A12" s="90" t="s">
        <v>6</v>
      </c>
      <c r="B12" s="11">
        <v>663906</v>
      </c>
      <c r="C12" s="24">
        <v>689807</v>
      </c>
      <c r="D12" s="25">
        <f t="shared" si="0"/>
        <v>0.0390130530526912</v>
      </c>
      <c r="E12" s="36">
        <v>412210</v>
      </c>
      <c r="F12" s="24">
        <v>359535</v>
      </c>
      <c r="G12" s="25">
        <f t="shared" si="1"/>
        <v>-0.12778680769510686</v>
      </c>
      <c r="H12" s="57">
        <f t="shared" si="2"/>
        <v>251696</v>
      </c>
      <c r="I12" s="57">
        <f t="shared" si="3"/>
        <v>330272</v>
      </c>
      <c r="J12" s="25">
        <f t="shared" si="4"/>
        <v>0.23791299292704196</v>
      </c>
      <c r="K12" s="94">
        <v>138695</v>
      </c>
      <c r="L12" s="24">
        <v>143817</v>
      </c>
      <c r="M12" s="25">
        <f t="shared" si="5"/>
        <v>0.03692995421608566</v>
      </c>
      <c r="N12" s="94">
        <v>72844</v>
      </c>
      <c r="O12" s="24">
        <v>107031</v>
      </c>
      <c r="P12" s="25">
        <f t="shared" si="6"/>
        <v>0.4693179946186371</v>
      </c>
      <c r="Q12" s="94">
        <v>32665</v>
      </c>
      <c r="R12" s="24">
        <f>47970+314</f>
        <v>48284</v>
      </c>
      <c r="S12" s="25">
        <f t="shared" si="7"/>
        <v>0.4781570488290219</v>
      </c>
      <c r="T12" s="94">
        <v>1682</v>
      </c>
      <c r="U12" s="24">
        <v>1710</v>
      </c>
      <c r="V12" s="25">
        <f t="shared" si="8"/>
        <v>0.016646848989298454</v>
      </c>
      <c r="W12" s="24">
        <v>5810</v>
      </c>
      <c r="X12" s="24">
        <v>8780</v>
      </c>
      <c r="Y12" s="25">
        <f t="shared" si="9"/>
        <v>0.5111876075731497</v>
      </c>
      <c r="Z12" s="95" t="s">
        <v>50</v>
      </c>
      <c r="AA12" s="24">
        <v>20650</v>
      </c>
      <c r="AB12" s="26">
        <v>0</v>
      </c>
      <c r="AC12" s="5"/>
      <c r="AD12" s="6"/>
    </row>
    <row r="13" spans="1:30" ht="13.5" thickBot="1">
      <c r="A13" s="97" t="s">
        <v>8</v>
      </c>
      <c r="B13" s="27">
        <v>6016425</v>
      </c>
      <c r="C13" s="27">
        <v>6349097</v>
      </c>
      <c r="D13" s="28">
        <f t="shared" si="0"/>
        <v>0.055293966101131485</v>
      </c>
      <c r="E13" s="98">
        <v>5280292</v>
      </c>
      <c r="F13" s="27">
        <v>5198359</v>
      </c>
      <c r="G13" s="28">
        <f t="shared" si="1"/>
        <v>-0.01551675551276331</v>
      </c>
      <c r="H13" s="58">
        <f t="shared" si="2"/>
        <v>736133</v>
      </c>
      <c r="I13" s="58">
        <f t="shared" si="3"/>
        <v>1579467</v>
      </c>
      <c r="J13" s="28">
        <f t="shared" si="4"/>
        <v>0.5339358150565983</v>
      </c>
      <c r="K13" s="99">
        <v>274464</v>
      </c>
      <c r="L13" s="27">
        <v>318329</v>
      </c>
      <c r="M13" s="28">
        <f t="shared" si="5"/>
        <v>0.15982059577941005</v>
      </c>
      <c r="N13" s="99">
        <v>287549</v>
      </c>
      <c r="O13" s="27">
        <v>428729</v>
      </c>
      <c r="P13" s="28">
        <f t="shared" si="6"/>
        <v>0.49097718997457823</v>
      </c>
      <c r="Q13" s="99">
        <v>140338</v>
      </c>
      <c r="R13" s="27">
        <f>236786+1706</f>
        <v>238492</v>
      </c>
      <c r="S13" s="28">
        <f t="shared" si="7"/>
        <v>0.6994114209978766</v>
      </c>
      <c r="T13" s="99">
        <v>10545</v>
      </c>
      <c r="U13" s="27">
        <v>11264</v>
      </c>
      <c r="V13" s="28">
        <f t="shared" si="8"/>
        <v>0.06818397344713134</v>
      </c>
      <c r="W13" s="27">
        <v>23237</v>
      </c>
      <c r="X13" s="27">
        <v>43586</v>
      </c>
      <c r="Y13" s="28">
        <f t="shared" si="9"/>
        <v>0.8757154538021259</v>
      </c>
      <c r="Z13" s="100" t="s">
        <v>50</v>
      </c>
      <c r="AA13" s="27">
        <v>539067</v>
      </c>
      <c r="AB13" s="29">
        <v>0</v>
      </c>
      <c r="AC13" s="5"/>
      <c r="AD13" s="7"/>
    </row>
    <row r="14" spans="1:30" s="117" customFormat="1" ht="8.25">
      <c r="A14" s="117" t="s">
        <v>52</v>
      </c>
      <c r="C14" s="118"/>
      <c r="D14" s="118"/>
      <c r="E14" s="118"/>
      <c r="F14" s="118"/>
      <c r="G14" s="119"/>
      <c r="H14" s="119"/>
      <c r="I14" s="119"/>
      <c r="J14" s="119"/>
      <c r="K14" s="118"/>
      <c r="L14" s="118"/>
      <c r="M14" s="119"/>
      <c r="N14" s="118"/>
      <c r="O14" s="118"/>
      <c r="P14" s="119"/>
      <c r="Q14" s="118"/>
      <c r="R14" s="118"/>
      <c r="S14" s="119"/>
      <c r="T14" s="118"/>
      <c r="U14" s="118"/>
      <c r="V14" s="120"/>
      <c r="W14" s="118"/>
      <c r="X14" s="118"/>
      <c r="Y14" s="119"/>
      <c r="Z14" s="119"/>
      <c r="AA14" s="118"/>
      <c r="AB14" s="119"/>
      <c r="AC14" s="118"/>
      <c r="AD14" s="119"/>
    </row>
    <row r="15" spans="1:30" s="117" customFormat="1" ht="8.25">
      <c r="A15" s="117" t="s">
        <v>20</v>
      </c>
      <c r="C15" s="118"/>
      <c r="D15" s="118"/>
      <c r="E15" s="118"/>
      <c r="F15" s="118"/>
      <c r="G15" s="119"/>
      <c r="H15" s="119"/>
      <c r="I15" s="119"/>
      <c r="J15" s="119"/>
      <c r="K15" s="118"/>
      <c r="L15" s="118"/>
      <c r="M15" s="119"/>
      <c r="N15" s="118"/>
      <c r="O15" s="118"/>
      <c r="P15" s="119"/>
      <c r="Q15" s="118"/>
      <c r="R15" s="118"/>
      <c r="S15" s="119"/>
      <c r="T15" s="118"/>
      <c r="U15" s="118"/>
      <c r="V15" s="120"/>
      <c r="W15" s="118"/>
      <c r="X15" s="118"/>
      <c r="Y15" s="119"/>
      <c r="Z15" s="119"/>
      <c r="AA15" s="118"/>
      <c r="AB15" s="119"/>
      <c r="AC15" s="118"/>
      <c r="AD15" s="119"/>
    </row>
    <row r="16" spans="1:30" s="117" customFormat="1" ht="8.25">
      <c r="A16" s="117" t="s">
        <v>38</v>
      </c>
      <c r="C16" s="118"/>
      <c r="D16" s="118"/>
      <c r="E16" s="118"/>
      <c r="F16" s="118"/>
      <c r="G16" s="119"/>
      <c r="H16" s="119"/>
      <c r="I16" s="119"/>
      <c r="J16" s="119"/>
      <c r="K16" s="118"/>
      <c r="L16" s="118"/>
      <c r="M16" s="119"/>
      <c r="N16" s="118"/>
      <c r="O16" s="118"/>
      <c r="P16" s="119"/>
      <c r="Q16" s="118"/>
      <c r="R16" s="118"/>
      <c r="S16" s="119"/>
      <c r="T16" s="118"/>
      <c r="U16" s="118"/>
      <c r="V16" s="120"/>
      <c r="W16" s="118"/>
      <c r="X16" s="118"/>
      <c r="Y16" s="119"/>
      <c r="Z16" s="119"/>
      <c r="AA16" s="118"/>
      <c r="AB16" s="119"/>
      <c r="AC16" s="118"/>
      <c r="AD16" s="119"/>
    </row>
    <row r="17" spans="1:30" s="117" customFormat="1" ht="8.25">
      <c r="A17" s="117" t="s">
        <v>39</v>
      </c>
      <c r="C17" s="118"/>
      <c r="D17" s="118"/>
      <c r="E17" s="118"/>
      <c r="F17" s="118"/>
      <c r="G17" s="119"/>
      <c r="H17" s="119"/>
      <c r="I17" s="119"/>
      <c r="J17" s="119"/>
      <c r="K17" s="118"/>
      <c r="L17" s="118"/>
      <c r="M17" s="119"/>
      <c r="N17" s="118"/>
      <c r="O17" s="118"/>
      <c r="P17" s="119"/>
      <c r="Q17" s="118"/>
      <c r="R17" s="118"/>
      <c r="S17" s="119"/>
      <c r="T17" s="118"/>
      <c r="U17" s="118"/>
      <c r="V17" s="120"/>
      <c r="W17" s="118"/>
      <c r="X17" s="118"/>
      <c r="Y17" s="119"/>
      <c r="Z17" s="119"/>
      <c r="AA17" s="118"/>
      <c r="AB17" s="119"/>
      <c r="AC17" s="118"/>
      <c r="AD17" s="119"/>
    </row>
    <row r="18" spans="1:30" s="117" customFormat="1" ht="8.25">
      <c r="A18" s="117" t="s">
        <v>40</v>
      </c>
      <c r="C18" s="118"/>
      <c r="D18" s="118"/>
      <c r="E18" s="118"/>
      <c r="F18" s="118"/>
      <c r="G18" s="119"/>
      <c r="H18" s="119"/>
      <c r="I18" s="119"/>
      <c r="J18" s="119"/>
      <c r="K18" s="118"/>
      <c r="L18" s="118"/>
      <c r="M18" s="119"/>
      <c r="N18" s="118"/>
      <c r="O18" s="118"/>
      <c r="P18" s="119"/>
      <c r="Q18" s="118"/>
      <c r="R18" s="118"/>
      <c r="S18" s="119"/>
      <c r="T18" s="118"/>
      <c r="U18" s="118"/>
      <c r="V18" s="120"/>
      <c r="W18" s="118"/>
      <c r="X18" s="118"/>
      <c r="Y18" s="119"/>
      <c r="Z18" s="119"/>
      <c r="AA18" s="118"/>
      <c r="AB18" s="119"/>
      <c r="AC18" s="118"/>
      <c r="AD18" s="119"/>
    </row>
    <row r="19" spans="1:30" s="117" customFormat="1" ht="8.25">
      <c r="A19" s="117" t="s">
        <v>41</v>
      </c>
      <c r="C19" s="118"/>
      <c r="D19" s="118"/>
      <c r="E19" s="118"/>
      <c r="F19" s="118"/>
      <c r="G19" s="119"/>
      <c r="H19" s="119"/>
      <c r="I19" s="119"/>
      <c r="J19" s="119"/>
      <c r="K19" s="118"/>
      <c r="L19" s="118"/>
      <c r="M19" s="119"/>
      <c r="N19" s="118"/>
      <c r="O19" s="118"/>
      <c r="P19" s="119"/>
      <c r="Q19" s="118"/>
      <c r="R19" s="118"/>
      <c r="S19" s="119"/>
      <c r="T19" s="118"/>
      <c r="U19" s="118"/>
      <c r="V19" s="120"/>
      <c r="W19" s="118"/>
      <c r="X19" s="118"/>
      <c r="Y19" s="119"/>
      <c r="Z19" s="119"/>
      <c r="AA19" s="118"/>
      <c r="AB19" s="119"/>
      <c r="AC19" s="118"/>
      <c r="AD19" s="119"/>
    </row>
    <row r="20" spans="1:30" s="117" customFormat="1" ht="8.25">
      <c r="A20" s="117" t="s">
        <v>42</v>
      </c>
      <c r="C20" s="118"/>
      <c r="D20" s="118"/>
      <c r="E20" s="118"/>
      <c r="F20" s="118"/>
      <c r="G20" s="119"/>
      <c r="H20" s="119"/>
      <c r="I20" s="119"/>
      <c r="J20" s="119"/>
      <c r="K20" s="118"/>
      <c r="L20" s="118"/>
      <c r="M20" s="119"/>
      <c r="N20" s="118"/>
      <c r="O20" s="118"/>
      <c r="P20" s="119"/>
      <c r="Q20" s="118"/>
      <c r="R20" s="118"/>
      <c r="S20" s="119"/>
      <c r="T20" s="118"/>
      <c r="U20" s="118"/>
      <c r="V20" s="120"/>
      <c r="W20" s="118"/>
      <c r="X20" s="118"/>
      <c r="Y20" s="119"/>
      <c r="Z20" s="119"/>
      <c r="AA20" s="118"/>
      <c r="AB20" s="119"/>
      <c r="AC20" s="118"/>
      <c r="AD20" s="119"/>
    </row>
    <row r="21" spans="1:30" s="117" customFormat="1" ht="8.25">
      <c r="A21" s="117" t="s">
        <v>43</v>
      </c>
      <c r="C21" s="118"/>
      <c r="D21" s="118"/>
      <c r="E21" s="118"/>
      <c r="F21" s="118"/>
      <c r="G21" s="119"/>
      <c r="H21" s="119"/>
      <c r="I21" s="119"/>
      <c r="J21" s="119"/>
      <c r="K21" s="118"/>
      <c r="L21" s="118"/>
      <c r="M21" s="119"/>
      <c r="N21" s="118"/>
      <c r="O21" s="118"/>
      <c r="P21" s="119"/>
      <c r="Q21" s="118"/>
      <c r="R21" s="118"/>
      <c r="S21" s="119"/>
      <c r="T21" s="118"/>
      <c r="U21" s="118"/>
      <c r="V21" s="120"/>
      <c r="W21" s="118"/>
      <c r="X21" s="118"/>
      <c r="Y21" s="119"/>
      <c r="Z21" s="119"/>
      <c r="AA21" s="118"/>
      <c r="AB21" s="119"/>
      <c r="AC21" s="118"/>
      <c r="AD21" s="119"/>
    </row>
    <row r="22" spans="1:29" s="117" customFormat="1" ht="8.25">
      <c r="A22" s="117" t="s">
        <v>46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1:29" s="117" customFormat="1" ht="8.25">
      <c r="A23" s="117" t="s">
        <v>60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1:29" ht="21" thickBot="1">
      <c r="A24" s="86" t="s">
        <v>59</v>
      </c>
      <c r="B24" s="86"/>
      <c r="C24" s="86"/>
      <c r="D24" s="86"/>
      <c r="E24" s="86"/>
      <c r="F24" s="86"/>
      <c r="G24" s="86"/>
      <c r="H24" s="86"/>
      <c r="I24" s="86"/>
      <c r="J24" s="86"/>
      <c r="K24" s="86" t="s">
        <v>51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5"/>
      <c r="W24" s="5"/>
      <c r="X24" s="5"/>
      <c r="Y24" s="5"/>
      <c r="Z24" s="5"/>
      <c r="AA24" s="5"/>
      <c r="AB24" s="5"/>
      <c r="AC24" s="5"/>
    </row>
    <row r="25" spans="1:28" ht="20.25">
      <c r="A25" s="87" t="s">
        <v>48</v>
      </c>
      <c r="B25" s="101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</row>
    <row r="26" spans="1:28" ht="15" thickBot="1">
      <c r="A26" s="114" t="s">
        <v>7</v>
      </c>
      <c r="B26" s="104" t="s">
        <v>11</v>
      </c>
      <c r="C26" s="105"/>
      <c r="D26" s="106"/>
      <c r="E26" s="104" t="s">
        <v>15</v>
      </c>
      <c r="F26" s="105"/>
      <c r="G26" s="106"/>
      <c r="H26" s="104" t="s">
        <v>36</v>
      </c>
      <c r="I26" s="105"/>
      <c r="J26" s="106"/>
      <c r="K26" s="111" t="s">
        <v>37</v>
      </c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3"/>
    </row>
    <row r="27" spans="1:28" ht="15.75" thickTop="1">
      <c r="A27" s="115"/>
      <c r="B27" s="84"/>
      <c r="C27" s="107"/>
      <c r="D27" s="108"/>
      <c r="E27" s="84"/>
      <c r="F27" s="107"/>
      <c r="G27" s="108"/>
      <c r="H27" s="84"/>
      <c r="I27" s="107"/>
      <c r="J27" s="108"/>
      <c r="K27" s="109" t="s">
        <v>53</v>
      </c>
      <c r="L27" s="109"/>
      <c r="M27" s="109"/>
      <c r="N27" s="109" t="s">
        <v>12</v>
      </c>
      <c r="O27" s="109"/>
      <c r="P27" s="109"/>
      <c r="Q27" s="109" t="s">
        <v>54</v>
      </c>
      <c r="R27" s="109"/>
      <c r="S27" s="109"/>
      <c r="T27" s="109" t="s">
        <v>55</v>
      </c>
      <c r="U27" s="109"/>
      <c r="V27" s="109"/>
      <c r="W27" s="109" t="s">
        <v>56</v>
      </c>
      <c r="X27" s="109"/>
      <c r="Y27" s="109"/>
      <c r="Z27" s="109" t="s">
        <v>57</v>
      </c>
      <c r="AA27" s="109"/>
      <c r="AB27" s="110"/>
    </row>
    <row r="28" spans="1:28" ht="39">
      <c r="A28" s="116"/>
      <c r="B28" s="91">
        <v>1990</v>
      </c>
      <c r="C28" s="91">
        <v>2000</v>
      </c>
      <c r="D28" s="92" t="s">
        <v>49</v>
      </c>
      <c r="E28" s="91">
        <v>1990</v>
      </c>
      <c r="F28" s="91">
        <v>2000</v>
      </c>
      <c r="G28" s="92" t="s">
        <v>49</v>
      </c>
      <c r="H28" s="91">
        <v>1990</v>
      </c>
      <c r="I28" s="91">
        <v>2000</v>
      </c>
      <c r="J28" s="92" t="s">
        <v>49</v>
      </c>
      <c r="K28" s="91">
        <v>1990</v>
      </c>
      <c r="L28" s="91">
        <v>2000</v>
      </c>
      <c r="M28" s="92" t="s">
        <v>49</v>
      </c>
      <c r="N28" s="91">
        <v>1990</v>
      </c>
      <c r="O28" s="91">
        <v>2000</v>
      </c>
      <c r="P28" s="92" t="s">
        <v>49</v>
      </c>
      <c r="Q28" s="91">
        <v>1990</v>
      </c>
      <c r="R28" s="91">
        <v>2000</v>
      </c>
      <c r="S28" s="92" t="s">
        <v>49</v>
      </c>
      <c r="T28" s="91">
        <v>1990</v>
      </c>
      <c r="U28" s="91">
        <v>2000</v>
      </c>
      <c r="V28" s="92" t="s">
        <v>49</v>
      </c>
      <c r="W28" s="91">
        <v>1990</v>
      </c>
      <c r="X28" s="91">
        <v>2000</v>
      </c>
      <c r="Y28" s="92" t="s">
        <v>49</v>
      </c>
      <c r="Z28" s="91">
        <v>1990</v>
      </c>
      <c r="AA28" s="91">
        <v>2000</v>
      </c>
      <c r="AB28" s="93" t="s">
        <v>49</v>
      </c>
    </row>
    <row r="29" spans="1:30" ht="12.75">
      <c r="A29" s="90" t="s">
        <v>6</v>
      </c>
      <c r="B29" s="24">
        <v>663906</v>
      </c>
      <c r="C29" s="24">
        <v>689807</v>
      </c>
      <c r="D29" s="25">
        <f>(C29-B29)/B29</f>
        <v>0.0390130530526912</v>
      </c>
      <c r="E29" s="36">
        <v>412210</v>
      </c>
      <c r="F29" s="24">
        <v>359535</v>
      </c>
      <c r="G29" s="25">
        <f>(F29-E29)/E29</f>
        <v>-0.12778680769510686</v>
      </c>
      <c r="H29" s="57">
        <f>K29+N29+Q29+T29+W29</f>
        <v>251696</v>
      </c>
      <c r="I29" s="57">
        <f>L29+O29+R29+U29+X29+AA29</f>
        <v>330272</v>
      </c>
      <c r="J29" s="25">
        <f>(I29-H29)/I29</f>
        <v>0.23791299292704196</v>
      </c>
      <c r="K29" s="94">
        <v>138695</v>
      </c>
      <c r="L29" s="24">
        <v>143817</v>
      </c>
      <c r="M29" s="25">
        <f>(L29-K29)/K29</f>
        <v>0.03692995421608566</v>
      </c>
      <c r="N29" s="94">
        <v>72844</v>
      </c>
      <c r="O29" s="24">
        <v>107031</v>
      </c>
      <c r="P29" s="25">
        <f>(O29-N29)/N29</f>
        <v>0.4693179946186371</v>
      </c>
      <c r="Q29" s="94">
        <v>32665</v>
      </c>
      <c r="R29" s="24">
        <f>47970+314</f>
        <v>48284</v>
      </c>
      <c r="S29" s="25">
        <f>(R29-Q29)/Q29</f>
        <v>0.4781570488290219</v>
      </c>
      <c r="T29" s="94">
        <v>1682</v>
      </c>
      <c r="U29" s="24">
        <v>1710</v>
      </c>
      <c r="V29" s="25">
        <f>(U29-T29)/T29</f>
        <v>0.016646848989298454</v>
      </c>
      <c r="W29" s="24">
        <v>5810</v>
      </c>
      <c r="X29" s="24">
        <v>8780</v>
      </c>
      <c r="Y29" s="25">
        <f>(X29-W29)/W29</f>
        <v>0.5111876075731497</v>
      </c>
      <c r="Z29" s="95" t="s">
        <v>50</v>
      </c>
      <c r="AA29" s="24">
        <v>20650</v>
      </c>
      <c r="AB29" s="26">
        <v>0</v>
      </c>
      <c r="AC29" s="5"/>
      <c r="AD29" s="6"/>
    </row>
    <row r="30" spans="1:34" ht="12.75">
      <c r="A30" s="90" t="s">
        <v>4</v>
      </c>
      <c r="B30" s="24">
        <v>35701</v>
      </c>
      <c r="C30" s="24">
        <v>38037</v>
      </c>
      <c r="D30" s="25">
        <f>(C30-B30)/B30</f>
        <v>0.06543234083078905</v>
      </c>
      <c r="E30" s="24">
        <v>32547</v>
      </c>
      <c r="F30" s="24">
        <v>28587</v>
      </c>
      <c r="G30" s="25">
        <f>(F30-E30)/E30</f>
        <v>-0.12167020001843488</v>
      </c>
      <c r="H30" s="57">
        <f>K30+N30+Q30+T30+W30</f>
        <v>3154</v>
      </c>
      <c r="I30" s="57">
        <f>L30+O30+R30+U30+X30+AA30</f>
        <v>9450</v>
      </c>
      <c r="J30" s="25">
        <f>(I30-H30)/I30</f>
        <v>0.6662433862433862</v>
      </c>
      <c r="K30" s="94">
        <v>1025</v>
      </c>
      <c r="L30" s="24">
        <v>2269</v>
      </c>
      <c r="M30" s="25">
        <f>(L30-K30)/K30</f>
        <v>1.2136585365853658</v>
      </c>
      <c r="N30" s="94">
        <v>1371</v>
      </c>
      <c r="O30" s="24">
        <v>3617</v>
      </c>
      <c r="P30" s="25">
        <f>(O30-N30)/N30</f>
        <v>1.638220277169949</v>
      </c>
      <c r="Q30" s="94">
        <v>621</v>
      </c>
      <c r="R30" s="24">
        <f>1230+21</f>
        <v>1251</v>
      </c>
      <c r="S30" s="25">
        <f>(R30-Q30)/Q30</f>
        <v>1.0144927536231885</v>
      </c>
      <c r="T30" s="102">
        <v>87</v>
      </c>
      <c r="U30" s="24">
        <v>100</v>
      </c>
      <c r="V30" s="25">
        <f>(U30-T30)/T30</f>
        <v>0.14942528735632185</v>
      </c>
      <c r="W30" s="24">
        <v>50</v>
      </c>
      <c r="X30" s="24">
        <v>559</v>
      </c>
      <c r="Y30" s="25">
        <f>(X30-W30)/W30</f>
        <v>10.18</v>
      </c>
      <c r="Z30" s="95" t="s">
        <v>50</v>
      </c>
      <c r="AA30" s="24">
        <v>1654</v>
      </c>
      <c r="AB30" s="26">
        <v>0</v>
      </c>
      <c r="AC30" s="8"/>
      <c r="AD30" s="8"/>
      <c r="AE30" s="8"/>
      <c r="AF30" s="8"/>
      <c r="AG30" s="8"/>
      <c r="AH30" s="8"/>
    </row>
    <row r="31" spans="1:34" ht="12.75">
      <c r="A31" s="59" t="s">
        <v>32</v>
      </c>
      <c r="B31" s="24">
        <v>84985</v>
      </c>
      <c r="C31" s="24">
        <v>88025</v>
      </c>
      <c r="D31" s="25">
        <f>(C31-B31)/B31</f>
        <v>0.03577101841501441</v>
      </c>
      <c r="E31" s="24">
        <v>77142</v>
      </c>
      <c r="F31" s="24">
        <v>68980</v>
      </c>
      <c r="G31" s="25">
        <f>(F31-E31)/E31</f>
        <v>-0.10580487931347385</v>
      </c>
      <c r="H31" s="57">
        <f>K31+N31+Q31+T31+W31</f>
        <v>7843</v>
      </c>
      <c r="I31" s="57">
        <v>19045</v>
      </c>
      <c r="J31" s="25">
        <f>(I31-H31)/I31</f>
        <v>0.5881858755578893</v>
      </c>
      <c r="K31" s="94">
        <v>897</v>
      </c>
      <c r="L31" s="24">
        <v>1846</v>
      </c>
      <c r="M31" s="25">
        <f>(L31-K31)/K31</f>
        <v>1.0579710144927537</v>
      </c>
      <c r="N31" s="94">
        <v>1197</v>
      </c>
      <c r="O31" s="24">
        <v>1835</v>
      </c>
      <c r="P31" s="25">
        <f>(O31-N31)/N31</f>
        <v>0.5329991645781119</v>
      </c>
      <c r="Q31" s="94">
        <v>5512</v>
      </c>
      <c r="R31" s="24">
        <v>13538</v>
      </c>
      <c r="S31" s="25">
        <f>(R31-Q31)/Q31</f>
        <v>1.4560957910014514</v>
      </c>
      <c r="T31" s="102">
        <v>171</v>
      </c>
      <c r="U31" s="24">
        <v>129</v>
      </c>
      <c r="V31" s="25">
        <f>(U31-T31)/T31</f>
        <v>-0.24561403508771928</v>
      </c>
      <c r="W31" s="24">
        <v>66</v>
      </c>
      <c r="X31" s="24">
        <v>290</v>
      </c>
      <c r="Y31" s="25">
        <f>(X31-W31)/W31</f>
        <v>3.393939393939394</v>
      </c>
      <c r="Z31" s="95" t="s">
        <v>50</v>
      </c>
      <c r="AA31" s="24">
        <v>1407</v>
      </c>
      <c r="AB31" s="26">
        <v>0</v>
      </c>
      <c r="AC31" s="8"/>
      <c r="AD31" s="8"/>
      <c r="AE31" s="8"/>
      <c r="AF31" s="8"/>
      <c r="AG31" s="8"/>
      <c r="AH31" s="8"/>
    </row>
    <row r="32" spans="1:34" ht="13.5" thickBot="1">
      <c r="A32" s="97" t="s">
        <v>5</v>
      </c>
      <c r="B32" s="27">
        <f>SUM(B29:B30)</f>
        <v>699607</v>
      </c>
      <c r="C32" s="27">
        <f>SUM(C29:C30)</f>
        <v>727844</v>
      </c>
      <c r="D32" s="28">
        <f>(C32-B32)/B32</f>
        <v>0.04036123137704454</v>
      </c>
      <c r="E32" s="27">
        <f>SUM(E29:E30)</f>
        <v>444757</v>
      </c>
      <c r="F32" s="27">
        <f>SUM(F29:F30)</f>
        <v>388122</v>
      </c>
      <c r="G32" s="28">
        <f>(F32-E32)/E32</f>
        <v>-0.12733919870850824</v>
      </c>
      <c r="H32" s="58">
        <f>K32+N32+Q32+T32+W32</f>
        <v>254850</v>
      </c>
      <c r="I32" s="58">
        <f>L32+O32+R32+U32+X32+AA32</f>
        <v>339722</v>
      </c>
      <c r="J32" s="28">
        <f>(I32-H32)/I32</f>
        <v>0.2498278003779561</v>
      </c>
      <c r="K32" s="27">
        <f>SUM(K29:K30)</f>
        <v>139720</v>
      </c>
      <c r="L32" s="27">
        <f>SUM(L29:L30)</f>
        <v>146086</v>
      </c>
      <c r="M32" s="28">
        <f>(L32-K32)/K32</f>
        <v>0.045562553678786144</v>
      </c>
      <c r="N32" s="103">
        <f>SUM(N29:N30)</f>
        <v>74215</v>
      </c>
      <c r="O32" s="27">
        <f>SUM(O29:O30)</f>
        <v>110648</v>
      </c>
      <c r="P32" s="28">
        <f>(O32-N32)/N32</f>
        <v>0.4909115407936401</v>
      </c>
      <c r="Q32" s="103">
        <f>SUM(Q29:Q30)</f>
        <v>33286</v>
      </c>
      <c r="R32" s="27">
        <f>SUM(R29:R30)</f>
        <v>49535</v>
      </c>
      <c r="S32" s="28">
        <f>(R32-Q32)/Q32</f>
        <v>0.4881631917322598</v>
      </c>
      <c r="T32" s="103">
        <f>SUM(T29:T30)</f>
        <v>1769</v>
      </c>
      <c r="U32" s="27">
        <f>SUM(U29:U30)</f>
        <v>1810</v>
      </c>
      <c r="V32" s="28">
        <f>(U32-T32)/T32</f>
        <v>0.023176936122102882</v>
      </c>
      <c r="W32" s="27">
        <f>SUM(W29:W30)</f>
        <v>5860</v>
      </c>
      <c r="X32" s="27">
        <f>SUM(X29:X30)</f>
        <v>9339</v>
      </c>
      <c r="Y32" s="28">
        <f>(X32-W32)/W32</f>
        <v>0.5936860068259385</v>
      </c>
      <c r="Z32" s="100" t="s">
        <v>50</v>
      </c>
      <c r="AA32" s="27">
        <f>SUM(AA29:AA30)</f>
        <v>22304</v>
      </c>
      <c r="AB32" s="29">
        <v>0</v>
      </c>
      <c r="AC32" s="8"/>
      <c r="AD32" s="8"/>
      <c r="AE32" s="8"/>
      <c r="AF32" s="8"/>
      <c r="AG32" s="8"/>
      <c r="AH32" s="8"/>
    </row>
    <row r="33" spans="1:34" ht="12.75">
      <c r="A33" s="117" t="s">
        <v>52</v>
      </c>
      <c r="B33" s="2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2.75">
      <c r="A34" s="117" t="s">
        <v>20</v>
      </c>
      <c r="B34" s="2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2" ht="12.75">
      <c r="A35" s="117" t="s">
        <v>38</v>
      </c>
      <c r="B35" s="23"/>
    </row>
    <row r="36" spans="1:2" ht="12.75">
      <c r="A36" s="117" t="s">
        <v>39</v>
      </c>
      <c r="B36" s="23"/>
    </row>
    <row r="37" spans="1:2" ht="12.75">
      <c r="A37" s="117" t="s">
        <v>40</v>
      </c>
      <c r="B37" s="23"/>
    </row>
    <row r="38" spans="1:2" ht="12.75">
      <c r="A38" s="117" t="s">
        <v>41</v>
      </c>
      <c r="B38" s="23"/>
    </row>
    <row r="39" spans="1:2" ht="12.75">
      <c r="A39" s="117" t="s">
        <v>42</v>
      </c>
      <c r="B39" s="23"/>
    </row>
    <row r="40" spans="1:2" ht="12.75">
      <c r="A40" s="117" t="s">
        <v>43</v>
      </c>
      <c r="B40" s="23"/>
    </row>
    <row r="41" ht="12.75">
      <c r="A41" s="117" t="s">
        <v>46</v>
      </c>
    </row>
    <row r="42" ht="12.75">
      <c r="A42" s="117" t="s">
        <v>60</v>
      </c>
    </row>
  </sheetData>
  <mergeCells count="28">
    <mergeCell ref="K26:AB26"/>
    <mergeCell ref="K27:M27"/>
    <mergeCell ref="N27:P27"/>
    <mergeCell ref="Q27:S27"/>
    <mergeCell ref="T27:V27"/>
    <mergeCell ref="W27:Y27"/>
    <mergeCell ref="Z27:AB27"/>
    <mergeCell ref="A26:A28"/>
    <mergeCell ref="B26:D27"/>
    <mergeCell ref="E26:G27"/>
    <mergeCell ref="H26:J27"/>
    <mergeCell ref="A1:U1"/>
    <mergeCell ref="V1:AB1"/>
    <mergeCell ref="A24:U24"/>
    <mergeCell ref="B3:D4"/>
    <mergeCell ref="E3:G4"/>
    <mergeCell ref="H3:J4"/>
    <mergeCell ref="K3:AB3"/>
    <mergeCell ref="A3:A5"/>
    <mergeCell ref="AC4:AD4"/>
    <mergeCell ref="A25:AB25"/>
    <mergeCell ref="A2:AB2"/>
    <mergeCell ref="K4:M4"/>
    <mergeCell ref="N4:P4"/>
    <mergeCell ref="Q4:S4"/>
    <mergeCell ref="T4:V4"/>
    <mergeCell ref="W4:Y4"/>
    <mergeCell ref="Z4:AB4"/>
  </mergeCells>
  <printOptions/>
  <pageMargins left="0.18" right="0.22" top="0.23" bottom="0.18" header="0.18" footer="0.17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Frederic R. Harris,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JAguilar</dc:creator>
  <cp:keywords/>
  <dc:description/>
  <cp:lastModifiedBy>JAguilar</cp:lastModifiedBy>
  <cp:lastPrinted>2001-07-05T22:49:10Z</cp:lastPrinted>
  <dcterms:created xsi:type="dcterms:W3CDTF">2001-04-03T15:38:41Z</dcterms:created>
  <dcterms:modified xsi:type="dcterms:W3CDTF">2001-07-05T22:51:46Z</dcterms:modified>
  <cp:category/>
  <cp:version/>
  <cp:contentType/>
  <cp:contentStatus/>
</cp:coreProperties>
</file>